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8955"/>
  </bookViews>
  <sheets>
    <sheet name="CARICAMENTO DATI" sheetId="3" r:id="rId1"/>
    <sheet name="Preventivo" sheetId="1" r:id="rId2"/>
    <sheet name="Calcolo Valutazione d'Incidenza" sheetId="2" r:id="rId3"/>
  </sheets>
  <definedNames>
    <definedName name="_xlnm.Print_Area" localSheetId="1">Preventivo!$A$1:$I$91</definedName>
  </definedNames>
  <calcPr calcId="125725"/>
</workbook>
</file>

<file path=xl/calcChain.xml><?xml version="1.0" encoding="utf-8"?>
<calcChain xmlns="http://schemas.openxmlformats.org/spreadsheetml/2006/main">
  <c r="X17" i="3"/>
  <c r="W17"/>
  <c r="K19"/>
  <c r="I1" i="1"/>
  <c r="D1"/>
  <c r="F91"/>
  <c r="A91"/>
  <c r="F64"/>
  <c r="F65"/>
  <c r="F66"/>
  <c r="F67"/>
  <c r="F68"/>
  <c r="F69"/>
  <c r="F70"/>
  <c r="F35"/>
  <c r="F9"/>
  <c r="F10" s="1"/>
  <c r="K16" i="3" l="1"/>
  <c r="J23"/>
  <c r="W16"/>
  <c r="F11" i="1"/>
  <c r="F12" s="1"/>
  <c r="F13" s="1"/>
  <c r="F27"/>
  <c r="F28" s="1"/>
  <c r="H70"/>
  <c r="F22" l="1"/>
  <c r="F18"/>
  <c r="F29"/>
  <c r="F30" s="1"/>
  <c r="H30" s="1"/>
  <c r="H69"/>
  <c r="H67"/>
  <c r="H66"/>
  <c r="H65"/>
  <c r="H64"/>
  <c r="H13"/>
  <c r="H12"/>
  <c r="H11"/>
  <c r="H9"/>
  <c r="H68"/>
  <c r="H35"/>
  <c r="I37" s="1"/>
  <c r="F37"/>
  <c r="F59" s="1"/>
  <c r="H28"/>
  <c r="H27"/>
  <c r="F20" l="1"/>
  <c r="F19"/>
  <c r="H19" s="1"/>
  <c r="H18"/>
  <c r="H22"/>
  <c r="H29"/>
  <c r="F31"/>
  <c r="H31" s="1"/>
  <c r="I72"/>
  <c r="H59"/>
  <c r="H10"/>
  <c r="I15" s="1"/>
  <c r="F15"/>
  <c r="H20" l="1"/>
  <c r="F21"/>
  <c r="F24" s="1"/>
  <c r="I33"/>
  <c r="F33"/>
  <c r="H21" l="1"/>
  <c r="I24" s="1"/>
  <c r="I39" s="1"/>
  <c r="I41" s="1"/>
  <c r="F58"/>
  <c r="F61" s="1"/>
  <c r="F53"/>
  <c r="F55" s="1"/>
  <c r="I43" l="1"/>
  <c r="I45" s="1"/>
  <c r="I47" s="1"/>
  <c r="I49" s="1"/>
  <c r="H58"/>
  <c r="I61" s="1"/>
  <c r="H53"/>
  <c r="I55" s="1"/>
  <c r="B3" i="2" l="1"/>
  <c r="E3" s="1"/>
  <c r="H74" i="1" s="1"/>
  <c r="I75" s="1"/>
  <c r="I77" s="1"/>
  <c r="I79" s="1"/>
  <c r="I81" s="1"/>
  <c r="I83" s="1"/>
</calcChain>
</file>

<file path=xl/sharedStrings.xml><?xml version="1.0" encoding="utf-8"?>
<sst xmlns="http://schemas.openxmlformats.org/spreadsheetml/2006/main" count="172" uniqueCount="110">
  <si>
    <t>N.</t>
  </si>
  <si>
    <t>CATEGORIA</t>
  </si>
  <si>
    <t>QUANTITA'</t>
  </si>
  <si>
    <t>PREZZO UNITARIO - €</t>
  </si>
  <si>
    <t>IMPORTO PARZIALE - €</t>
  </si>
  <si>
    <t xml:space="preserve"> IMPORTO PER CATEGORIA - € </t>
  </si>
  <si>
    <t>a</t>
  </si>
  <si>
    <t>Fustaie</t>
  </si>
  <si>
    <t>fino a 100 ettari:</t>
  </si>
  <si>
    <t>Ha</t>
  </si>
  <si>
    <t>da 101 Ha a 250 Ha:</t>
  </si>
  <si>
    <t>da 251 Ha a 500 Ha:</t>
  </si>
  <si>
    <t>da 501 Ha a 1000 Ha:</t>
  </si>
  <si>
    <t>oltre 1001 Ha:</t>
  </si>
  <si>
    <t>Totale parziale - 1.a</t>
  </si>
  <si>
    <t>b</t>
  </si>
  <si>
    <t>Totale parziale - 1.b</t>
  </si>
  <si>
    <t>c</t>
  </si>
  <si>
    <t>Totale parziale - 1.c</t>
  </si>
  <si>
    <t>d</t>
  </si>
  <si>
    <r>
      <t xml:space="preserve">Altre superfici </t>
    </r>
    <r>
      <rPr>
        <sz val="11"/>
        <color rgb="FF000000"/>
        <rFont val="Calibri"/>
        <family val="2"/>
      </rPr>
      <t>(pascoli, prati, radure, incolti, improduttivi, arbusteti, boschi degradati, macchia mediterranea, altri terreni. ecc.)</t>
    </r>
  </si>
  <si>
    <t>Totale parziale - 1.d</t>
  </si>
  <si>
    <t>Riduzione onorario del 20% (in caso di revisione del PAF)</t>
  </si>
  <si>
    <t>Totale parziale Onorario  al  netto della riduzione del 20%</t>
  </si>
  <si>
    <t>Cassa previdenziale nella misura prevista per legge</t>
  </si>
  <si>
    <t>IVA su Onorario + Cassa previdenziale nella misura prevista per legge</t>
  </si>
  <si>
    <t>Rilevi fotografici, copiatura e rilegatura del PGF/PAF,  fotoriproduzioni, cancelleria, analisi floristiche e geopedologiche, acquisto vernice e diluente, trasporto per il progettista incaricato ed i suoi collaboratori, alloggio (qualora fuori residenza) e vitto.</t>
  </si>
  <si>
    <t>Superficie totale</t>
  </si>
  <si>
    <t>Individuazione dei confini e dei luoghi e realizzazione confinazione particellare (spesa comprensiva di canneggiatori e manovali), rilevi topografici, elaborazioni e rappresentazioni cartografiche.</t>
  </si>
  <si>
    <t>b.1</t>
  </si>
  <si>
    <t>b.2</t>
  </si>
  <si>
    <t>Rilievi dendroauxometrici</t>
  </si>
  <si>
    <t>c.1</t>
  </si>
  <si>
    <t>c.2</t>
  </si>
  <si>
    <t>cad</t>
  </si>
  <si>
    <t>c.3</t>
  </si>
  <si>
    <t>c.4</t>
  </si>
  <si>
    <t>c.5</t>
  </si>
  <si>
    <t>PREVENTIVO DI SPESA PER LA REDAZIONE DEI PIANI DI GESTIONE FORESTALE</t>
  </si>
  <si>
    <t>REVISIONE</t>
  </si>
  <si>
    <t>Altre superfici (pascoli, prati, radure, incolti, improduttivi, arbusteti, boschi degradati, macchia mediterranea, altri terreni. ecc.)</t>
  </si>
  <si>
    <t>Totale parziale - 3.a</t>
  </si>
  <si>
    <t>Totale parziale - 3.b</t>
  </si>
  <si>
    <t>Totale parziale - 3.c</t>
  </si>
  <si>
    <t>Totale parziale Onorario - 1.a+1.b+1.c+1.d</t>
  </si>
  <si>
    <t>Totale parziale - 3.d</t>
  </si>
  <si>
    <t>--</t>
  </si>
  <si>
    <t>Totale parziale Spese riconociute - 3.a+3.b+3.c+3.d</t>
  </si>
  <si>
    <r>
      <t xml:space="preserve">ONORARIO </t>
    </r>
    <r>
      <rPr>
        <sz val="11"/>
        <color rgb="FF000000"/>
        <rFont val="Calibri"/>
        <family val="2"/>
      </rPr>
      <t>(al netto di Cassa previdenziale ed IVA nelle misure previste per legge)</t>
    </r>
  </si>
  <si>
    <t>IVA nella misura prevista per legge</t>
  </si>
  <si>
    <t>Altre superfici (pascoli, prati, radure, incolti, aree improduttivi, arbusteti, boschi degradati, macchia mediterranea, altri terreni, ecc.).</t>
  </si>
  <si>
    <t>TOTALE GENERALE (2 + 4)</t>
  </si>
  <si>
    <r>
      <t xml:space="preserve">Studio di Valutazione d'Incidenza </t>
    </r>
    <r>
      <rPr>
        <sz val="11"/>
        <color rgb="FF000000"/>
        <rFont val="Calibri"/>
        <family val="2"/>
      </rPr>
      <t/>
    </r>
  </si>
  <si>
    <t>TOTALE</t>
  </si>
  <si>
    <t>Calcolo valutazione d'incidenza</t>
  </si>
  <si>
    <t>c.7</t>
  </si>
  <si>
    <r>
      <t xml:space="preserve">SPESE RICONOSCIUTE </t>
    </r>
    <r>
      <rPr>
        <sz val="11"/>
        <color rgb="FF000000"/>
        <rFont val="Calibri"/>
        <family val="2"/>
      </rPr>
      <t>(Da giustificare con giustificativi di spesa -  al netto dell'IVA nella misura prevista per legge)</t>
    </r>
  </si>
  <si>
    <r>
      <t xml:space="preserve">Aree di saggio di minimo mq 1200 </t>
    </r>
    <r>
      <rPr>
        <b/>
        <sz val="11"/>
        <color rgb="FF000000"/>
        <rFont val="Calibri"/>
        <family val="2"/>
      </rPr>
      <t>(2)</t>
    </r>
  </si>
  <si>
    <r>
      <t xml:space="preserve">Aree di saggio  di minimo mq 400 </t>
    </r>
    <r>
      <rPr>
        <b/>
        <sz val="11"/>
        <color rgb="FF000000"/>
        <rFont val="Calibri"/>
        <family val="2"/>
      </rPr>
      <t>(3)</t>
    </r>
  </si>
  <si>
    <t>c.8</t>
  </si>
  <si>
    <r>
      <t xml:space="preserve">Rilievo con metodo Relascopico </t>
    </r>
    <r>
      <rPr>
        <b/>
        <sz val="11"/>
        <color rgb="FF000000"/>
        <rFont val="Calibri"/>
        <family val="2"/>
      </rPr>
      <t>(4)</t>
    </r>
  </si>
  <si>
    <r>
      <t xml:space="preserve">Albero Modello  - diametro fino a cm 30 </t>
    </r>
    <r>
      <rPr>
        <b/>
        <sz val="11"/>
        <color rgb="FF000000"/>
        <rFont val="Calibri"/>
        <family val="2"/>
      </rPr>
      <t>(5)</t>
    </r>
  </si>
  <si>
    <r>
      <t xml:space="preserve">Albero Modello - diametro superiore a cm 30 </t>
    </r>
    <r>
      <rPr>
        <b/>
        <sz val="11"/>
        <color rgb="FF000000"/>
        <rFont val="Calibri"/>
        <family val="2"/>
      </rPr>
      <t>(5)</t>
    </r>
  </si>
  <si>
    <r>
      <t xml:space="preserve">Transect </t>
    </r>
    <r>
      <rPr>
        <b/>
        <sz val="11"/>
        <color rgb="FF000000"/>
        <rFont val="Calibri"/>
        <family val="2"/>
      </rPr>
      <t>(6)</t>
    </r>
  </si>
  <si>
    <r>
      <t xml:space="preserve">Cavallettamento totale </t>
    </r>
    <r>
      <rPr>
        <b/>
        <sz val="11"/>
        <color rgb="FF000000"/>
        <rFont val="Calibri"/>
        <family val="2"/>
      </rPr>
      <t>(1)</t>
    </r>
  </si>
  <si>
    <t>Fustaie, cedui in conversione all'alto fusto/soprassuoli transitori, cedui semplici, matricinati e composti, fustaie/boschi di protezione, rimboschimenti.</t>
  </si>
  <si>
    <t>Cedui in conversione all'alto fusto/soprassuoli transitori, cedui composti</t>
  </si>
  <si>
    <t>Cedui semplici e matricinati, fustaie/boschi di protezione, rimboschimenti</t>
  </si>
  <si>
    <r>
      <t xml:space="preserve">TOTALE  SPESE RICONOSCIUTE </t>
    </r>
    <r>
      <rPr>
        <sz val="11"/>
        <color rgb="FF000000"/>
        <rFont val="Calibri"/>
        <family val="2"/>
      </rPr>
      <t xml:space="preserve"> (compreso IVA)</t>
    </r>
  </si>
  <si>
    <r>
      <t xml:space="preserve">TOTALE ONORARIO </t>
    </r>
    <r>
      <rPr>
        <sz val="11"/>
        <color rgb="FF000000"/>
        <rFont val="Calibri"/>
        <family val="2"/>
      </rPr>
      <t>(compreso Cassa ed IVA)</t>
    </r>
  </si>
  <si>
    <t>Rimboschimenti di conifere, di latifoglie e misti</t>
  </si>
  <si>
    <t>Fustataie/boschi di protezione</t>
  </si>
  <si>
    <t>Tipologia di soprassuolo</t>
  </si>
  <si>
    <t>suggerito</t>
  </si>
  <si>
    <t>min.</t>
  </si>
  <si>
    <t>max</t>
  </si>
  <si>
    <t>---</t>
  </si>
  <si>
    <t>Albero Modello  - diametro fino a cm 30</t>
  </si>
  <si>
    <t>Albero Modello - diametro superiore a cm 30</t>
  </si>
  <si>
    <t>Rilievi dendrometrici</t>
  </si>
  <si>
    <t>NON MODIFICABILE</t>
  </si>
  <si>
    <t>(1) - Articolo 93, comma 6, lettera "b", del Regolamento regionale n. 3/2017;</t>
  </si>
  <si>
    <t>(2) (6) - Articolo 93, commi n. 6,  lettera "a", e n. 8, del Regolamento regionale n. 3/2017;</t>
  </si>
  <si>
    <t>(3) - Articolo 93, commi n. 6, lettera "a", e n. 7, del Regolamento regionale n. 3/2017;</t>
  </si>
  <si>
    <t>(4) - Articolo 93, comma n. 6, lettera "c", del Regolamento regionale n. 3/2017;</t>
  </si>
  <si>
    <t>(5) - Articolo 94 del Regolamento regionale n. 3/2017.</t>
  </si>
  <si>
    <t>Cavallettamento totale</t>
  </si>
  <si>
    <t xml:space="preserve">Aree di saggio di minimo mq 1200 </t>
  </si>
  <si>
    <t>Aree di saggio  di minimo mq 400</t>
  </si>
  <si>
    <t>Rilievo con metodo Relascopico</t>
  </si>
  <si>
    <t xml:space="preserve">Transect </t>
  </si>
  <si>
    <t>COMUNE DI:</t>
  </si>
  <si>
    <t>PROV.:</t>
  </si>
  <si>
    <t>SI = 1</t>
  </si>
  <si>
    <t>NO = 0</t>
  </si>
  <si>
    <t>e</t>
  </si>
  <si>
    <t>f</t>
  </si>
  <si>
    <t>g</t>
  </si>
  <si>
    <t>h</t>
  </si>
  <si>
    <t>i</t>
  </si>
  <si>
    <r>
      <t xml:space="preserve">Studio di Valutazione d'Incidenza </t>
    </r>
    <r>
      <rPr>
        <sz val="11"/>
        <color rgb="FF000000"/>
        <rFont val="Calibri"/>
        <family val="2"/>
      </rPr>
      <t xml:space="preserve">(3%  di </t>
    </r>
    <r>
      <rPr>
        <i/>
        <sz val="11"/>
        <color rgb="FF000000"/>
        <rFont val="Calibri"/>
        <family val="2"/>
      </rPr>
      <t>1.g+3.a+3.b+3.c</t>
    </r>
    <r>
      <rPr>
        <sz val="11"/>
        <color rgb="FF000000"/>
        <rFont val="Calibri"/>
        <family val="2"/>
      </rPr>
      <t>. In ogni caso non potrà essere inferiore ad Euro 300,00 e superiore ad Euro 5.000,00)</t>
    </r>
  </si>
  <si>
    <t>AREA NATURA 2000</t>
  </si>
  <si>
    <t>TECNICO ASSESTATORE</t>
  </si>
  <si>
    <t>DATA</t>
  </si>
  <si>
    <t>IL TECNICO INCARICATO</t>
  </si>
  <si>
    <t>(Regolamento regionale n. 3/2017 - DGR n. 195/2017 - DGR n. 84/2018)</t>
  </si>
  <si>
    <t>Cedui semplici, matricinati</t>
  </si>
  <si>
    <t>Cedui in conversione all'alto fusto</t>
  </si>
  <si>
    <t>Cedui composti</t>
  </si>
  <si>
    <t>Soprassuoli transitori</t>
  </si>
</sst>
</file>

<file path=xl/styles.xml><?xml version="1.0" encoding="utf-8"?>
<styleSheet xmlns="http://schemas.openxmlformats.org/spreadsheetml/2006/main">
  <numFmts count="1">
    <numFmt numFmtId="164" formatCode="d/m/yyyy;@"/>
  </numFmts>
  <fonts count="19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000000"/>
      <name val="Calibri"/>
      <family val="2"/>
    </font>
    <font>
      <i/>
      <sz val="11"/>
      <color rgb="FF000000"/>
      <name val="Calibri"/>
      <family val="2"/>
    </font>
    <font>
      <i/>
      <sz val="10"/>
      <color rgb="FF000000"/>
      <name val="Calibri"/>
      <family val="2"/>
    </font>
    <font>
      <b/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3" fillId="4" borderId="1" xfId="0" quotePrefix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2" fontId="13" fillId="2" borderId="7" xfId="0" applyNumberFormat="1" applyFont="1" applyFill="1" applyBorder="1" applyAlignment="1">
      <alignment horizontal="center" vertical="center"/>
    </xf>
    <xf numFmtId="0" fontId="14" fillId="0" borderId="0" xfId="0" applyFont="1"/>
    <xf numFmtId="0" fontId="6" fillId="2" borderId="17" xfId="0" quotePrefix="1" applyFont="1" applyFill="1" applyBorder="1" applyAlignment="1">
      <alignment horizontal="center" vertical="center"/>
    </xf>
    <xf numFmtId="0" fontId="6" fillId="2" borderId="18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2" fontId="7" fillId="0" borderId="14" xfId="0" applyNumberFormat="1" applyFont="1" applyBorder="1" applyAlignment="1" applyProtection="1">
      <alignment horizontal="center" vertical="center" wrapText="1"/>
      <protection locked="0"/>
    </xf>
    <xf numFmtId="2" fontId="0" fillId="0" borderId="14" xfId="0" applyNumberFormat="1" applyBorder="1" applyAlignment="1" applyProtection="1">
      <alignment horizontal="center" vertical="center" wrapText="1"/>
      <protection locked="0"/>
    </xf>
    <xf numFmtId="2" fontId="7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horizontal="center" vertical="center"/>
    </xf>
    <xf numFmtId="1" fontId="0" fillId="2" borderId="1" xfId="0" quotePrefix="1" applyNumberFormat="1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6" fillId="6" borderId="0" xfId="0" applyFont="1" applyFill="1" applyBorder="1" applyAlignment="1">
      <alignment horizontal="center" vertical="center"/>
    </xf>
    <xf numFmtId="0" fontId="6" fillId="6" borderId="0" xfId="0" quotePrefix="1" applyFont="1" applyFill="1" applyBorder="1" applyAlignment="1">
      <alignment horizontal="center" vertical="center"/>
    </xf>
    <xf numFmtId="0" fontId="0" fillId="6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0" fillId="2" borderId="20" xfId="0" applyNumberFormat="1" applyFill="1" applyBorder="1" applyAlignment="1">
      <alignment horizontal="center" vertical="center"/>
    </xf>
    <xf numFmtId="2" fontId="0" fillId="2" borderId="21" xfId="0" applyNumberFormat="1" applyFill="1" applyBorder="1" applyAlignment="1">
      <alignment horizontal="center" vertical="center"/>
    </xf>
    <xf numFmtId="2" fontId="0" fillId="2" borderId="22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2"/>
  <sheetViews>
    <sheetView tabSelected="1" zoomScale="70" zoomScaleNormal="70" workbookViewId="0">
      <selection activeCell="J17" sqref="J17:J22"/>
    </sheetView>
  </sheetViews>
  <sheetFormatPr defaultRowHeight="15"/>
  <cols>
    <col min="1" max="1" width="4.140625" customWidth="1"/>
    <col min="2" max="2" width="9.140625" customWidth="1"/>
    <col min="4" max="4" width="9.140625" customWidth="1"/>
    <col min="5" max="5" width="6.140625" customWidth="1"/>
    <col min="8" max="8" width="11.7109375" customWidth="1"/>
    <col min="10" max="10" width="16.140625" customWidth="1"/>
    <col min="11" max="11" width="12.85546875" customWidth="1"/>
    <col min="12" max="12" width="3.85546875" customWidth="1"/>
    <col min="22" max="22" width="11.85546875" customWidth="1"/>
  </cols>
  <sheetData>
    <row r="1" spans="2:24" ht="16.5" customHeight="1"/>
    <row r="2" spans="2:24" ht="30.75" customHeight="1">
      <c r="B2" s="93" t="s">
        <v>91</v>
      </c>
      <c r="C2" s="93"/>
      <c r="D2" s="94"/>
      <c r="E2" s="94"/>
      <c r="F2" s="94"/>
      <c r="G2" s="94"/>
      <c r="H2" s="94"/>
      <c r="I2" s="74" t="s">
        <v>92</v>
      </c>
      <c r="J2" s="91"/>
    </row>
    <row r="3" spans="2:24" ht="14.25" customHeight="1">
      <c r="B3" s="37"/>
      <c r="C3" s="37"/>
      <c r="D3" s="37"/>
      <c r="E3" s="37"/>
      <c r="F3" s="37"/>
      <c r="G3" s="37"/>
      <c r="H3" s="37"/>
      <c r="I3" s="37"/>
    </row>
    <row r="4" spans="2:24" ht="28.5" customHeight="1">
      <c r="B4" s="84" t="s">
        <v>102</v>
      </c>
      <c r="C4" s="85"/>
      <c r="D4" s="84"/>
      <c r="E4" s="85"/>
      <c r="F4" s="94"/>
      <c r="G4" s="94"/>
      <c r="H4" s="94"/>
      <c r="I4" s="94"/>
      <c r="J4" s="94"/>
    </row>
    <row r="5" spans="2:24" ht="14.25" customHeight="1">
      <c r="B5" s="37"/>
      <c r="C5" s="37"/>
      <c r="D5" s="37"/>
      <c r="E5" s="37"/>
      <c r="F5" s="37"/>
      <c r="G5" s="37"/>
      <c r="H5" s="37"/>
      <c r="I5" s="37"/>
    </row>
    <row r="6" spans="2:24" ht="27" customHeight="1">
      <c r="B6" s="97" t="s">
        <v>103</v>
      </c>
      <c r="C6" s="98"/>
      <c r="D6" s="99"/>
      <c r="E6" s="99"/>
      <c r="F6" s="99"/>
      <c r="G6" s="37"/>
      <c r="H6" s="37"/>
      <c r="I6" s="37"/>
    </row>
    <row r="7" spans="2:24" ht="14.25" customHeight="1">
      <c r="B7" s="37"/>
      <c r="C7" s="37"/>
      <c r="D7" s="37"/>
      <c r="E7" s="37"/>
      <c r="F7" s="37"/>
      <c r="G7" s="37"/>
      <c r="H7" s="37"/>
      <c r="I7" s="37"/>
    </row>
    <row r="8" spans="2:24" ht="14.25" customHeight="1">
      <c r="B8" s="37"/>
      <c r="C8" s="37"/>
      <c r="D8" s="37"/>
      <c r="E8" s="37"/>
      <c r="F8" s="37"/>
      <c r="G8" s="37"/>
      <c r="H8" s="37"/>
      <c r="I8" s="37"/>
    </row>
    <row r="9" spans="2:24" ht="14.25" customHeight="1" thickBot="1">
      <c r="B9" s="37"/>
      <c r="C9" s="37"/>
      <c r="D9" s="37"/>
      <c r="E9" s="37"/>
      <c r="F9" s="37"/>
      <c r="G9" s="37"/>
      <c r="H9" s="37"/>
      <c r="I9" s="37"/>
    </row>
    <row r="10" spans="2:24" ht="22.5" customHeight="1" thickBot="1">
      <c r="B10" s="95" t="s">
        <v>39</v>
      </c>
      <c r="C10" s="96"/>
      <c r="D10" s="96"/>
      <c r="E10" s="96"/>
      <c r="F10" s="59" t="s">
        <v>93</v>
      </c>
      <c r="G10" s="60" t="s">
        <v>94</v>
      </c>
      <c r="H10" s="83"/>
      <c r="I10" s="82"/>
    </row>
    <row r="11" spans="2:24" ht="22.5" customHeight="1" thickBot="1">
      <c r="B11" s="95" t="s">
        <v>101</v>
      </c>
      <c r="C11" s="96"/>
      <c r="D11" s="96"/>
      <c r="E11" s="96"/>
      <c r="F11" s="59" t="s">
        <v>93</v>
      </c>
      <c r="G11" s="60" t="s">
        <v>94</v>
      </c>
      <c r="H11" s="83"/>
      <c r="I11" s="82"/>
    </row>
    <row r="12" spans="2:24" ht="22.5" customHeight="1">
      <c r="B12" s="79"/>
      <c r="C12" s="79"/>
      <c r="D12" s="79"/>
      <c r="E12" s="79"/>
      <c r="F12" s="80"/>
      <c r="G12" s="80"/>
      <c r="H12" s="81"/>
      <c r="I12" s="78"/>
    </row>
    <row r="13" spans="2:24" ht="15.75" thickBot="1">
      <c r="W13" s="112" t="s">
        <v>73</v>
      </c>
      <c r="X13" s="113"/>
    </row>
    <row r="14" spans="2:24" ht="43.5" customHeight="1">
      <c r="B14" s="117" t="s">
        <v>72</v>
      </c>
      <c r="C14" s="118"/>
      <c r="D14" s="118"/>
      <c r="E14" s="118"/>
      <c r="F14" s="118"/>
      <c r="G14" s="118"/>
      <c r="H14" s="118"/>
      <c r="I14" s="118"/>
      <c r="J14" s="119"/>
      <c r="K14" s="58"/>
      <c r="L14" s="58"/>
      <c r="M14" s="114" t="s">
        <v>79</v>
      </c>
      <c r="N14" s="115"/>
      <c r="O14" s="115"/>
      <c r="P14" s="115"/>
      <c r="Q14" s="115"/>
      <c r="R14" s="115"/>
      <c r="S14" s="115"/>
      <c r="T14" s="115"/>
      <c r="U14" s="115"/>
      <c r="V14" s="116"/>
      <c r="W14" s="75" t="s">
        <v>74</v>
      </c>
      <c r="X14" s="75" t="s">
        <v>75</v>
      </c>
    </row>
    <row r="15" spans="2:24" ht="42" customHeight="1">
      <c r="B15" s="107" t="s">
        <v>7</v>
      </c>
      <c r="C15" s="108"/>
      <c r="D15" s="108"/>
      <c r="E15" s="108"/>
      <c r="F15" s="108"/>
      <c r="G15" s="108"/>
      <c r="H15" s="108"/>
      <c r="I15" s="70" t="s">
        <v>9</v>
      </c>
      <c r="J15" s="65"/>
      <c r="K15" s="1"/>
      <c r="M15" s="100" t="s">
        <v>86</v>
      </c>
      <c r="N15" s="101"/>
      <c r="O15" s="101"/>
      <c r="P15" s="101"/>
      <c r="Q15" s="101"/>
      <c r="R15" s="101"/>
      <c r="S15" s="101"/>
      <c r="T15" s="101"/>
      <c r="U15" s="43" t="s">
        <v>9</v>
      </c>
      <c r="V15" s="92"/>
      <c r="W15" s="76" t="s">
        <v>76</v>
      </c>
      <c r="X15" s="76" t="s">
        <v>76</v>
      </c>
    </row>
    <row r="16" spans="2:24" ht="42" customHeight="1">
      <c r="B16" s="107" t="s">
        <v>109</v>
      </c>
      <c r="C16" s="108"/>
      <c r="D16" s="108"/>
      <c r="E16" s="108"/>
      <c r="F16" s="108"/>
      <c r="G16" s="108"/>
      <c r="H16" s="108"/>
      <c r="I16" s="70" t="s">
        <v>9</v>
      </c>
      <c r="J16" s="66"/>
      <c r="K16" s="102">
        <f>SUM(J16:J18)</f>
        <v>0</v>
      </c>
      <c r="M16" s="100" t="s">
        <v>87</v>
      </c>
      <c r="N16" s="100"/>
      <c r="O16" s="100"/>
      <c r="P16" s="100"/>
      <c r="Q16" s="100"/>
      <c r="R16" s="100"/>
      <c r="S16" s="100"/>
      <c r="T16" s="100"/>
      <c r="U16" s="43" t="s">
        <v>34</v>
      </c>
      <c r="V16" s="68"/>
      <c r="W16" s="77">
        <f>(J15+J16+J20+J21-V18-V15)/2</f>
        <v>0</v>
      </c>
      <c r="X16" s="76" t="s">
        <v>76</v>
      </c>
    </row>
    <row r="17" spans="2:24" ht="42" customHeight="1">
      <c r="B17" s="107" t="s">
        <v>107</v>
      </c>
      <c r="C17" s="108"/>
      <c r="D17" s="108"/>
      <c r="E17" s="108"/>
      <c r="F17" s="108"/>
      <c r="G17" s="108"/>
      <c r="H17" s="108"/>
      <c r="I17" s="70" t="s">
        <v>9</v>
      </c>
      <c r="J17" s="66"/>
      <c r="K17" s="103"/>
      <c r="M17" s="100" t="s">
        <v>88</v>
      </c>
      <c r="N17" s="100"/>
      <c r="O17" s="100"/>
      <c r="P17" s="100"/>
      <c r="Q17" s="100"/>
      <c r="R17" s="100"/>
      <c r="S17" s="100"/>
      <c r="T17" s="100"/>
      <c r="U17" s="43" t="s">
        <v>34</v>
      </c>
      <c r="V17" s="68"/>
      <c r="W17" s="77">
        <f>(J19+J17+J18)/5</f>
        <v>0</v>
      </c>
      <c r="X17" s="77">
        <f>(J17+J18+J19)/3</f>
        <v>0</v>
      </c>
    </row>
    <row r="18" spans="2:24" ht="42" customHeight="1">
      <c r="B18" s="107" t="s">
        <v>108</v>
      </c>
      <c r="C18" s="108"/>
      <c r="D18" s="108"/>
      <c r="E18" s="108"/>
      <c r="F18" s="108"/>
      <c r="G18" s="108"/>
      <c r="H18" s="108"/>
      <c r="I18" s="70" t="s">
        <v>9</v>
      </c>
      <c r="J18" s="66"/>
      <c r="K18" s="104"/>
      <c r="M18" s="100" t="s">
        <v>89</v>
      </c>
      <c r="N18" s="100"/>
      <c r="O18" s="100"/>
      <c r="P18" s="100"/>
      <c r="Q18" s="100"/>
      <c r="R18" s="100"/>
      <c r="S18" s="100"/>
      <c r="T18" s="100"/>
      <c r="U18" s="43" t="s">
        <v>9</v>
      </c>
      <c r="V18" s="69"/>
      <c r="W18" s="1"/>
      <c r="X18" s="1"/>
    </row>
    <row r="19" spans="2:24" ht="42" customHeight="1">
      <c r="B19" s="105" t="s">
        <v>106</v>
      </c>
      <c r="C19" s="106"/>
      <c r="D19" s="106"/>
      <c r="E19" s="106"/>
      <c r="F19" s="106"/>
      <c r="G19" s="106"/>
      <c r="H19" s="106"/>
      <c r="I19" s="70" t="s">
        <v>9</v>
      </c>
      <c r="J19" s="66"/>
      <c r="K19" s="102">
        <f>+J19+J20+J21</f>
        <v>0</v>
      </c>
      <c r="M19" s="100" t="s">
        <v>77</v>
      </c>
      <c r="N19" s="100"/>
      <c r="O19" s="100"/>
      <c r="P19" s="100"/>
      <c r="Q19" s="100"/>
      <c r="R19" s="100"/>
      <c r="S19" s="100"/>
      <c r="T19" s="100"/>
      <c r="U19" s="43" t="s">
        <v>34</v>
      </c>
      <c r="V19" s="68"/>
      <c r="W19" s="1"/>
      <c r="X19" s="1"/>
    </row>
    <row r="20" spans="2:24" ht="42" customHeight="1">
      <c r="B20" s="105" t="s">
        <v>71</v>
      </c>
      <c r="C20" s="106"/>
      <c r="D20" s="106"/>
      <c r="E20" s="106"/>
      <c r="F20" s="106"/>
      <c r="G20" s="106"/>
      <c r="H20" s="106"/>
      <c r="I20" s="70" t="s">
        <v>9</v>
      </c>
      <c r="J20" s="66"/>
      <c r="K20" s="103"/>
      <c r="M20" s="100" t="s">
        <v>78</v>
      </c>
      <c r="N20" s="100"/>
      <c r="O20" s="100"/>
      <c r="P20" s="100"/>
      <c r="Q20" s="100"/>
      <c r="R20" s="100"/>
      <c r="S20" s="100"/>
      <c r="T20" s="100"/>
      <c r="U20" s="43" t="s">
        <v>34</v>
      </c>
      <c r="V20" s="68"/>
      <c r="W20" s="1"/>
      <c r="X20" s="1"/>
    </row>
    <row r="21" spans="2:24" ht="42" customHeight="1">
      <c r="B21" s="105" t="s">
        <v>70</v>
      </c>
      <c r="C21" s="106"/>
      <c r="D21" s="106"/>
      <c r="E21" s="106"/>
      <c r="F21" s="106"/>
      <c r="G21" s="106"/>
      <c r="H21" s="106"/>
      <c r="I21" s="70" t="s">
        <v>9</v>
      </c>
      <c r="J21" s="66"/>
      <c r="K21" s="104"/>
      <c r="M21" s="100" t="s">
        <v>90</v>
      </c>
      <c r="N21" s="100"/>
      <c r="O21" s="100"/>
      <c r="P21" s="100"/>
      <c r="Q21" s="100"/>
      <c r="R21" s="100"/>
      <c r="S21" s="100"/>
      <c r="T21" s="100"/>
      <c r="U21" s="43" t="s">
        <v>9</v>
      </c>
      <c r="V21" s="68"/>
      <c r="W21" s="1"/>
      <c r="X21" s="1"/>
    </row>
    <row r="22" spans="2:24" ht="42" customHeight="1" thickBot="1">
      <c r="B22" s="110" t="s">
        <v>40</v>
      </c>
      <c r="C22" s="111"/>
      <c r="D22" s="111"/>
      <c r="E22" s="111"/>
      <c r="F22" s="111"/>
      <c r="G22" s="111"/>
      <c r="H22" s="111"/>
      <c r="I22" s="71" t="s">
        <v>9</v>
      </c>
      <c r="J22" s="67"/>
      <c r="K22" s="1"/>
    </row>
    <row r="23" spans="2:24" ht="42" customHeight="1">
      <c r="B23" s="39"/>
      <c r="C23" s="39"/>
      <c r="D23" s="39"/>
      <c r="E23" s="39"/>
      <c r="F23" s="39"/>
      <c r="G23" s="39"/>
      <c r="H23" s="109" t="s">
        <v>53</v>
      </c>
      <c r="I23" s="109"/>
      <c r="J23" s="57">
        <f>SUM(J15:J22)</f>
        <v>0</v>
      </c>
      <c r="K23" s="1"/>
    </row>
    <row r="25" spans="2:24" ht="30" customHeight="1"/>
    <row r="26" spans="2:24" ht="30" customHeight="1"/>
    <row r="27" spans="2:24" ht="96.75" customHeight="1"/>
    <row r="28" spans="2:24" ht="55.5" customHeight="1"/>
    <row r="29" spans="2:24" ht="78.75" customHeight="1"/>
    <row r="30" spans="2:24" ht="30" customHeight="1"/>
    <row r="31" spans="2:24" ht="30" customHeight="1"/>
    <row r="32" spans="2:24" ht="78" customHeight="1"/>
  </sheetData>
  <sheetProtection password="9690" sheet="1" objects="1" scenarios="1"/>
  <mergeCells count="28">
    <mergeCell ref="H23:I23"/>
    <mergeCell ref="B15:H15"/>
    <mergeCell ref="B22:H22"/>
    <mergeCell ref="B16:H16"/>
    <mergeCell ref="W13:X13"/>
    <mergeCell ref="M21:T21"/>
    <mergeCell ref="M14:V14"/>
    <mergeCell ref="B14:J14"/>
    <mergeCell ref="B19:H19"/>
    <mergeCell ref="B20:H20"/>
    <mergeCell ref="B21:H21"/>
    <mergeCell ref="B17:H17"/>
    <mergeCell ref="B18:H18"/>
    <mergeCell ref="M15:T15"/>
    <mergeCell ref="M16:T16"/>
    <mergeCell ref="M19:T19"/>
    <mergeCell ref="M20:T20"/>
    <mergeCell ref="K19:K21"/>
    <mergeCell ref="K16:K18"/>
    <mergeCell ref="M17:T17"/>
    <mergeCell ref="M18:T18"/>
    <mergeCell ref="B2:C2"/>
    <mergeCell ref="D2:H2"/>
    <mergeCell ref="B11:E11"/>
    <mergeCell ref="F4:J4"/>
    <mergeCell ref="B6:C6"/>
    <mergeCell ref="D6:F6"/>
    <mergeCell ref="B10:E10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zoomScale="120" zoomScaleNormal="120" workbookViewId="0">
      <selection activeCell="H64" sqref="H64:H70"/>
    </sheetView>
  </sheetViews>
  <sheetFormatPr defaultRowHeight="15"/>
  <cols>
    <col min="1" max="1" width="5" style="1" customWidth="1"/>
    <col min="2" max="2" width="4.42578125" style="1" customWidth="1"/>
    <col min="3" max="3" width="8.42578125" style="1" customWidth="1"/>
    <col min="4" max="4" width="25" style="1" customWidth="1"/>
    <col min="5" max="5" width="5.28515625" style="1" customWidth="1"/>
    <col min="6" max="6" width="10.28515625" style="1" customWidth="1"/>
    <col min="7" max="7" width="12.85546875" style="1" customWidth="1"/>
    <col min="8" max="8" width="13.140625" style="1" customWidth="1"/>
    <col min="9" max="9" width="14.7109375" style="1" customWidth="1"/>
    <col min="10" max="10" width="14.7109375" style="33" customWidth="1"/>
    <col min="11" max="11" width="5.5703125" style="1" customWidth="1"/>
    <col min="12" max="12" width="11.85546875" style="1" customWidth="1"/>
    <col min="13" max="13" width="9.7109375" style="1" customWidth="1"/>
    <col min="14" max="14" width="6" style="1" customWidth="1"/>
    <col min="15" max="15" width="9" style="1" customWidth="1"/>
    <col min="16" max="17" width="6" style="1" customWidth="1"/>
    <col min="18" max="19" width="9.140625" style="1"/>
    <col min="20" max="21" width="14.5703125" style="1" customWidth="1"/>
    <col min="22" max="16384" width="9.140625" style="1"/>
  </cols>
  <sheetData>
    <row r="1" spans="1:17" ht="24" customHeight="1">
      <c r="A1" s="97" t="s">
        <v>91</v>
      </c>
      <c r="B1" s="133"/>
      <c r="C1" s="98"/>
      <c r="D1" s="130">
        <f>'CARICAMENTO DATI'!$D$2</f>
        <v>0</v>
      </c>
      <c r="E1" s="131"/>
      <c r="F1" s="131"/>
      <c r="G1" s="132"/>
      <c r="H1" s="74" t="s">
        <v>92</v>
      </c>
      <c r="I1" s="90">
        <f>'CARICAMENTO DATI'!$J$2</f>
        <v>0</v>
      </c>
      <c r="J1" s="1"/>
    </row>
    <row r="2" spans="1:17" s="33" customFormat="1" ht="9" customHeight="1">
      <c r="A2" s="87"/>
      <c r="B2" s="87"/>
      <c r="C2" s="87"/>
      <c r="D2" s="86"/>
      <c r="E2" s="86"/>
      <c r="F2" s="86"/>
      <c r="G2" s="86"/>
      <c r="H2" s="88"/>
      <c r="I2" s="89"/>
    </row>
    <row r="3" spans="1:17" ht="19.5" customHeight="1">
      <c r="A3" s="148" t="s">
        <v>38</v>
      </c>
      <c r="B3" s="148"/>
      <c r="C3" s="148"/>
      <c r="D3" s="148"/>
      <c r="E3" s="148"/>
      <c r="F3" s="148"/>
      <c r="G3" s="148"/>
      <c r="H3" s="148"/>
      <c r="I3" s="148"/>
      <c r="J3" s="47"/>
    </row>
    <row r="4" spans="1:17" ht="12" customHeight="1">
      <c r="A4" s="150" t="s">
        <v>105</v>
      </c>
      <c r="B4" s="150"/>
      <c r="C4" s="150"/>
      <c r="D4" s="150"/>
      <c r="E4" s="150"/>
      <c r="F4" s="150"/>
      <c r="G4" s="150"/>
      <c r="H4" s="150"/>
      <c r="I4" s="150"/>
      <c r="J4" s="48"/>
    </row>
    <row r="5" spans="1:17" ht="9.75" customHeight="1">
      <c r="A5" s="151"/>
      <c r="B5" s="151"/>
      <c r="C5" s="151"/>
      <c r="D5" s="151"/>
      <c r="E5" s="151"/>
      <c r="F5" s="151"/>
      <c r="G5" s="151"/>
      <c r="H5" s="151"/>
      <c r="I5" s="151"/>
      <c r="J5" s="49"/>
    </row>
    <row r="6" spans="1:17" ht="34.5" customHeight="1">
      <c r="A6" s="2" t="s">
        <v>0</v>
      </c>
      <c r="B6" s="152" t="s">
        <v>1</v>
      </c>
      <c r="C6" s="152"/>
      <c r="D6" s="152"/>
      <c r="E6" s="152"/>
      <c r="F6" s="3" t="s">
        <v>2</v>
      </c>
      <c r="G6" s="3" t="s">
        <v>3</v>
      </c>
      <c r="H6" s="3" t="s">
        <v>4</v>
      </c>
      <c r="I6" s="3" t="s">
        <v>5</v>
      </c>
      <c r="J6" s="50"/>
    </row>
    <row r="7" spans="1:17" ht="53.25" customHeight="1">
      <c r="A7" s="4">
        <v>1</v>
      </c>
      <c r="B7" s="127" t="s">
        <v>48</v>
      </c>
      <c r="C7" s="128"/>
      <c r="D7" s="129"/>
      <c r="E7" s="5"/>
      <c r="F7" s="4"/>
      <c r="G7" s="4"/>
      <c r="H7" s="4"/>
      <c r="I7" s="4"/>
      <c r="J7" s="44"/>
    </row>
    <row r="8" spans="1:17" ht="20.25" customHeight="1">
      <c r="A8" s="4"/>
      <c r="B8" s="4" t="s">
        <v>6</v>
      </c>
      <c r="C8" s="127" t="s">
        <v>7</v>
      </c>
      <c r="D8" s="129"/>
      <c r="E8" s="5"/>
      <c r="F8" s="5"/>
      <c r="G8" s="5"/>
      <c r="H8" s="5"/>
      <c r="I8" s="5"/>
      <c r="J8" s="51"/>
      <c r="L8" s="25"/>
      <c r="M8" s="25"/>
      <c r="N8" s="25"/>
      <c r="O8" s="25"/>
      <c r="P8" s="25"/>
      <c r="Q8" s="25"/>
    </row>
    <row r="9" spans="1:17" ht="20.25" customHeight="1">
      <c r="A9" s="4"/>
      <c r="B9" s="6"/>
      <c r="C9" s="136" t="s">
        <v>8</v>
      </c>
      <c r="D9" s="137"/>
      <c r="E9" s="5" t="s">
        <v>9</v>
      </c>
      <c r="F9" s="43">
        <f>IF('CARICAMENTO DATI'!J15&gt;100,100,'CARICAMENTO DATI'!J15)</f>
        <v>0</v>
      </c>
      <c r="G9" s="61">
        <v>52.64</v>
      </c>
      <c r="H9" s="20">
        <f t="shared" ref="H9:H13" si="0">+G9*F9</f>
        <v>0</v>
      </c>
      <c r="I9" s="15"/>
      <c r="J9" s="40"/>
    </row>
    <row r="10" spans="1:17" ht="20.25" customHeight="1">
      <c r="A10" s="4"/>
      <c r="B10" s="6"/>
      <c r="C10" s="136" t="s">
        <v>10</v>
      </c>
      <c r="D10" s="137"/>
      <c r="E10" s="5" t="s">
        <v>9</v>
      </c>
      <c r="F10" s="43">
        <f>IF('CARICAMENTO DATI'!J15&lt;=250,'CARICAMENTO DATI'!J15-F9,150)</f>
        <v>0</v>
      </c>
      <c r="G10" s="61">
        <v>39.49</v>
      </c>
      <c r="H10" s="20">
        <f t="shared" si="0"/>
        <v>0</v>
      </c>
      <c r="I10" s="15"/>
      <c r="J10" s="40"/>
    </row>
    <row r="11" spans="1:17" ht="20.25" customHeight="1">
      <c r="A11" s="4"/>
      <c r="B11" s="6"/>
      <c r="C11" s="136" t="s">
        <v>11</v>
      </c>
      <c r="D11" s="137"/>
      <c r="E11" s="5" t="s">
        <v>9</v>
      </c>
      <c r="F11" s="43">
        <f>IF('CARICAMENTO DATI'!J15&lt;=500,'CARICAMENTO DATI'!J15-(F9+F10),250)</f>
        <v>0</v>
      </c>
      <c r="G11" s="61">
        <v>26.32</v>
      </c>
      <c r="H11" s="20">
        <f t="shared" si="0"/>
        <v>0</v>
      </c>
      <c r="I11" s="15"/>
      <c r="J11" s="40"/>
    </row>
    <row r="12" spans="1:17" ht="20.25" customHeight="1">
      <c r="A12" s="4"/>
      <c r="B12" s="6"/>
      <c r="C12" s="136" t="s">
        <v>12</v>
      </c>
      <c r="D12" s="137"/>
      <c r="E12" s="5" t="s">
        <v>9</v>
      </c>
      <c r="F12" s="43">
        <f>IF('CARICAMENTO DATI'!J15&lt;=1000,'CARICAMENTO DATI'!J15-(F9+F10+F11),500)</f>
        <v>0</v>
      </c>
      <c r="G12" s="61">
        <v>18.420000000000002</v>
      </c>
      <c r="H12" s="20">
        <f t="shared" si="0"/>
        <v>0</v>
      </c>
      <c r="I12" s="15"/>
      <c r="J12" s="40"/>
    </row>
    <row r="13" spans="1:17" ht="20.25" customHeight="1">
      <c r="A13" s="4"/>
      <c r="B13" s="6"/>
      <c r="C13" s="136" t="s">
        <v>13</v>
      </c>
      <c r="D13" s="137"/>
      <c r="E13" s="5" t="s">
        <v>9</v>
      </c>
      <c r="F13" s="43">
        <f>IF('CARICAMENTO DATI'!J15&gt;1000,'CARICAMENTO DATI'!J15-(F9+F10+F11+F12),0)</f>
        <v>0</v>
      </c>
      <c r="G13" s="61">
        <v>13.16</v>
      </c>
      <c r="H13" s="20">
        <f t="shared" si="0"/>
        <v>0</v>
      </c>
      <c r="I13" s="15"/>
      <c r="J13" s="40"/>
    </row>
    <row r="14" spans="1:17" ht="6.75" customHeight="1">
      <c r="A14" s="4"/>
      <c r="B14" s="5"/>
      <c r="C14" s="125"/>
      <c r="D14" s="126"/>
      <c r="E14" s="5"/>
      <c r="F14" s="4"/>
      <c r="G14" s="7"/>
      <c r="H14" s="15"/>
      <c r="I14" s="15"/>
      <c r="J14" s="40"/>
    </row>
    <row r="15" spans="1:17" ht="20.25" customHeight="1">
      <c r="A15" s="4"/>
      <c r="B15" s="5"/>
      <c r="C15" s="138" t="s">
        <v>14</v>
      </c>
      <c r="D15" s="139"/>
      <c r="E15" s="9"/>
      <c r="F15" s="8">
        <f>SUM(F9:F13)</f>
        <v>0</v>
      </c>
      <c r="G15" s="8"/>
      <c r="H15" s="16"/>
      <c r="I15" s="16">
        <f>SUM(H9:H13)</f>
        <v>0</v>
      </c>
      <c r="J15" s="40"/>
    </row>
    <row r="16" spans="1:17" ht="6.75" customHeight="1">
      <c r="A16" s="4"/>
      <c r="B16" s="5"/>
      <c r="C16" s="146"/>
      <c r="D16" s="147"/>
      <c r="E16" s="10"/>
      <c r="F16" s="7"/>
      <c r="G16" s="7"/>
      <c r="H16" s="7"/>
      <c r="I16" s="7"/>
      <c r="J16" s="44"/>
    </row>
    <row r="17" spans="1:10" ht="48" customHeight="1">
      <c r="A17" s="4"/>
      <c r="B17" s="4" t="s">
        <v>15</v>
      </c>
      <c r="C17" s="127" t="s">
        <v>66</v>
      </c>
      <c r="D17" s="129"/>
      <c r="E17" s="5"/>
      <c r="F17" s="5"/>
      <c r="G17" s="10"/>
      <c r="H17" s="5"/>
      <c r="I17" s="5"/>
      <c r="J17" s="51"/>
    </row>
    <row r="18" spans="1:10" ht="20.25" customHeight="1">
      <c r="A18" s="4"/>
      <c r="B18" s="5"/>
      <c r="C18" s="136" t="s">
        <v>8</v>
      </c>
      <c r="D18" s="137"/>
      <c r="E18" s="5" t="s">
        <v>9</v>
      </c>
      <c r="F18" s="43">
        <f>IF('CARICAMENTO DATI'!K16&gt;100,100,'CARICAMENTO DATI'!K16)</f>
        <v>0</v>
      </c>
      <c r="G18" s="61">
        <v>35.090000000000003</v>
      </c>
      <c r="H18" s="20">
        <f t="shared" ref="H18:H22" si="1">+G18*F18</f>
        <v>0</v>
      </c>
      <c r="I18" s="4"/>
      <c r="J18" s="44"/>
    </row>
    <row r="19" spans="1:10" ht="20.25" customHeight="1">
      <c r="A19" s="4"/>
      <c r="B19" s="5"/>
      <c r="C19" s="136" t="s">
        <v>10</v>
      </c>
      <c r="D19" s="137"/>
      <c r="E19" s="5" t="s">
        <v>9</v>
      </c>
      <c r="F19" s="43">
        <f>IF('CARICAMENTO DATI'!K16&lt;=250,'CARICAMENTO DATI'!K16-F18,150)</f>
        <v>0</v>
      </c>
      <c r="G19" s="61">
        <v>26.32</v>
      </c>
      <c r="H19" s="20">
        <f t="shared" si="1"/>
        <v>0</v>
      </c>
      <c r="I19" s="4"/>
      <c r="J19" s="44"/>
    </row>
    <row r="20" spans="1:10" ht="20.25" customHeight="1">
      <c r="A20" s="4"/>
      <c r="B20" s="5"/>
      <c r="C20" s="136" t="s">
        <v>11</v>
      </c>
      <c r="D20" s="137"/>
      <c r="E20" s="5" t="s">
        <v>9</v>
      </c>
      <c r="F20" s="43">
        <f>IF('CARICAMENTO DATI'!K16&lt;=500,'CARICAMENTO DATI'!K16-(F18+F19),250)</f>
        <v>0</v>
      </c>
      <c r="G20" s="61">
        <v>17.54</v>
      </c>
      <c r="H20" s="20">
        <f t="shared" si="1"/>
        <v>0</v>
      </c>
      <c r="I20" s="4"/>
      <c r="J20" s="44"/>
    </row>
    <row r="21" spans="1:10" ht="20.25" customHeight="1">
      <c r="A21" s="4"/>
      <c r="B21" s="5"/>
      <c r="C21" s="136" t="s">
        <v>12</v>
      </c>
      <c r="D21" s="137"/>
      <c r="E21" s="5" t="s">
        <v>9</v>
      </c>
      <c r="F21" s="43">
        <f>IF('CARICAMENTO DATI'!K16&lt;=1000,'CARICAMENTO DATI'!K16-(F18+F19+F20),500)</f>
        <v>0</v>
      </c>
      <c r="G21" s="61">
        <v>12.28</v>
      </c>
      <c r="H21" s="20">
        <f t="shared" si="1"/>
        <v>0</v>
      </c>
      <c r="I21" s="4"/>
      <c r="J21" s="44"/>
    </row>
    <row r="22" spans="1:10" ht="20.25" customHeight="1">
      <c r="A22" s="4"/>
      <c r="B22" s="5"/>
      <c r="C22" s="136" t="s">
        <v>13</v>
      </c>
      <c r="D22" s="137"/>
      <c r="E22" s="5" t="s">
        <v>9</v>
      </c>
      <c r="F22" s="43">
        <f>IF('CARICAMENTO DATI'!K16&gt;1000,'CARICAMENTO DATI'!K16-(F18+F19+F20+F21),0)</f>
        <v>0</v>
      </c>
      <c r="G22" s="61">
        <v>8.77</v>
      </c>
      <c r="H22" s="20">
        <f t="shared" si="1"/>
        <v>0</v>
      </c>
      <c r="I22" s="4"/>
      <c r="J22" s="44"/>
    </row>
    <row r="23" spans="1:10" ht="8.25" customHeight="1">
      <c r="A23" s="4"/>
      <c r="B23" s="5"/>
      <c r="C23" s="125"/>
      <c r="D23" s="126"/>
      <c r="E23" s="5"/>
      <c r="F23" s="4"/>
      <c r="G23" s="7"/>
      <c r="H23" s="4"/>
      <c r="I23" s="4"/>
      <c r="J23" s="44"/>
    </row>
    <row r="24" spans="1:10" ht="20.25" customHeight="1">
      <c r="A24" s="4"/>
      <c r="B24" s="5"/>
      <c r="C24" s="138" t="s">
        <v>16</v>
      </c>
      <c r="D24" s="139"/>
      <c r="E24" s="9"/>
      <c r="F24" s="8">
        <f>SUM(F18:F22)</f>
        <v>0</v>
      </c>
      <c r="G24" s="8"/>
      <c r="H24" s="8"/>
      <c r="I24" s="16">
        <f>SUM(H18:H22)</f>
        <v>0</v>
      </c>
      <c r="J24" s="40"/>
    </row>
    <row r="25" spans="1:10" ht="6.75" customHeight="1">
      <c r="A25" s="4"/>
      <c r="B25" s="5"/>
      <c r="C25" s="125"/>
      <c r="D25" s="126"/>
      <c r="E25" s="5"/>
      <c r="F25" s="4"/>
      <c r="G25" s="7"/>
      <c r="H25" s="4"/>
      <c r="I25" s="4"/>
      <c r="J25" s="44"/>
    </row>
    <row r="26" spans="1:10" ht="48" customHeight="1">
      <c r="A26" s="11"/>
      <c r="B26" s="4" t="s">
        <v>17</v>
      </c>
      <c r="C26" s="127" t="s">
        <v>67</v>
      </c>
      <c r="D26" s="129"/>
      <c r="E26" s="11"/>
      <c r="F26" s="11"/>
      <c r="G26" s="12"/>
      <c r="H26" s="11"/>
      <c r="I26" s="11"/>
      <c r="J26" s="52"/>
    </row>
    <row r="27" spans="1:10" ht="20.25" customHeight="1">
      <c r="A27" s="4"/>
      <c r="B27" s="4"/>
      <c r="C27" s="136" t="s">
        <v>8</v>
      </c>
      <c r="D27" s="137"/>
      <c r="E27" s="5" t="s">
        <v>9</v>
      </c>
      <c r="F27" s="43">
        <f>IF('CARICAMENTO DATI'!K19&gt;100,100,'CARICAMENTO DATI'!K19)</f>
        <v>0</v>
      </c>
      <c r="G27" s="61">
        <v>17.54</v>
      </c>
      <c r="H27" s="20">
        <f>+G27*F27</f>
        <v>0</v>
      </c>
      <c r="I27" s="4"/>
      <c r="J27" s="44"/>
    </row>
    <row r="28" spans="1:10" ht="20.25" customHeight="1">
      <c r="A28" s="4"/>
      <c r="B28" s="4"/>
      <c r="C28" s="136" t="s">
        <v>10</v>
      </c>
      <c r="D28" s="137"/>
      <c r="E28" s="5" t="s">
        <v>9</v>
      </c>
      <c r="F28" s="43">
        <f>IF('CARICAMENTO DATI'!K19&lt;=250,'CARICAMENTO DATI'!K19-F27,150)</f>
        <v>0</v>
      </c>
      <c r="G28" s="61">
        <v>13.16</v>
      </c>
      <c r="H28" s="20">
        <f t="shared" ref="H28:H31" si="2">+G28*F28</f>
        <v>0</v>
      </c>
      <c r="I28" s="4"/>
      <c r="J28" s="44"/>
    </row>
    <row r="29" spans="1:10" ht="20.25" customHeight="1">
      <c r="A29" s="4"/>
      <c r="B29" s="4"/>
      <c r="C29" s="136" t="s">
        <v>11</v>
      </c>
      <c r="D29" s="137"/>
      <c r="E29" s="5" t="s">
        <v>9</v>
      </c>
      <c r="F29" s="43">
        <f>IF('CARICAMENTO DATI'!K19&lt;=500,'CARICAMENTO DATI'!K19-(F27+F28),250)</f>
        <v>0</v>
      </c>
      <c r="G29" s="61">
        <v>8.77</v>
      </c>
      <c r="H29" s="20">
        <f t="shared" si="2"/>
        <v>0</v>
      </c>
      <c r="I29" s="4"/>
      <c r="J29" s="44"/>
    </row>
    <row r="30" spans="1:10" ht="20.25" customHeight="1">
      <c r="A30" s="4"/>
      <c r="B30" s="4"/>
      <c r="C30" s="136" t="s">
        <v>12</v>
      </c>
      <c r="D30" s="137"/>
      <c r="E30" s="5" t="s">
        <v>9</v>
      </c>
      <c r="F30" s="43">
        <f>IF('CARICAMENTO DATI'!K19&lt;=1000,'CARICAMENTO DATI'!K19-(F27+F28+F29),500)</f>
        <v>0</v>
      </c>
      <c r="G30" s="61">
        <v>6.14</v>
      </c>
      <c r="H30" s="20">
        <f t="shared" si="2"/>
        <v>0</v>
      </c>
      <c r="I30" s="4"/>
      <c r="J30" s="44"/>
    </row>
    <row r="31" spans="1:10" ht="20.25" customHeight="1">
      <c r="A31" s="4"/>
      <c r="B31" s="4"/>
      <c r="C31" s="136" t="s">
        <v>13</v>
      </c>
      <c r="D31" s="137"/>
      <c r="E31" s="5" t="s">
        <v>9</v>
      </c>
      <c r="F31" s="43">
        <f>IF('CARICAMENTO DATI'!K19&gt;1000,'CARICAMENTO DATI'!K19-(F27+F28+F29+F30),0)</f>
        <v>0</v>
      </c>
      <c r="G31" s="61">
        <v>4.3899999999999997</v>
      </c>
      <c r="H31" s="20">
        <f t="shared" si="2"/>
        <v>0</v>
      </c>
      <c r="I31" s="4"/>
      <c r="J31" s="44"/>
    </row>
    <row r="32" spans="1:10" ht="8.25" customHeight="1">
      <c r="A32" s="4"/>
      <c r="B32" s="5"/>
      <c r="C32" s="125"/>
      <c r="D32" s="126"/>
      <c r="E32" s="5"/>
      <c r="F32" s="4"/>
      <c r="G32" s="7"/>
      <c r="H32" s="4"/>
      <c r="I32" s="4"/>
      <c r="J32" s="44"/>
    </row>
    <row r="33" spans="1:11" ht="20.25" customHeight="1">
      <c r="A33" s="4"/>
      <c r="B33" s="5"/>
      <c r="C33" s="138" t="s">
        <v>18</v>
      </c>
      <c r="D33" s="139"/>
      <c r="E33" s="9"/>
      <c r="F33" s="8">
        <f>SUM(F27:F32)</f>
        <v>0</v>
      </c>
      <c r="G33" s="9"/>
      <c r="H33" s="8"/>
      <c r="I33" s="16">
        <f>SUM(H27:H31)</f>
        <v>0</v>
      </c>
      <c r="J33" s="40"/>
      <c r="K33" s="33"/>
    </row>
    <row r="34" spans="1:11" ht="9" customHeight="1">
      <c r="A34" s="4"/>
      <c r="B34" s="5"/>
      <c r="C34" s="125"/>
      <c r="D34" s="126"/>
      <c r="E34" s="5"/>
      <c r="F34" s="4"/>
      <c r="G34" s="7"/>
      <c r="H34" s="4"/>
      <c r="I34" s="4"/>
      <c r="J34" s="44"/>
      <c r="K34" s="33"/>
    </row>
    <row r="35" spans="1:11" ht="63.75" customHeight="1">
      <c r="A35" s="4"/>
      <c r="B35" s="4" t="s">
        <v>19</v>
      </c>
      <c r="C35" s="127" t="s">
        <v>20</v>
      </c>
      <c r="D35" s="129"/>
      <c r="E35" s="5" t="s">
        <v>9</v>
      </c>
      <c r="F35" s="43">
        <f>+'CARICAMENTO DATI'!J22</f>
        <v>0</v>
      </c>
      <c r="G35" s="61">
        <v>2.38</v>
      </c>
      <c r="H35" s="20">
        <f t="shared" ref="H35" si="3">+G35*F35</f>
        <v>0</v>
      </c>
      <c r="I35" s="4"/>
      <c r="J35" s="44"/>
      <c r="K35" s="33"/>
    </row>
    <row r="36" spans="1:11" ht="8.25" customHeight="1">
      <c r="A36" s="4"/>
      <c r="B36" s="5"/>
      <c r="C36" s="125"/>
      <c r="D36" s="126"/>
      <c r="E36" s="5"/>
      <c r="F36" s="4"/>
      <c r="G36" s="4"/>
      <c r="H36" s="4"/>
      <c r="I36" s="4"/>
      <c r="J36" s="44"/>
      <c r="K36" s="33"/>
    </row>
    <row r="37" spans="1:11" ht="20.25" customHeight="1">
      <c r="A37" s="4"/>
      <c r="B37" s="5"/>
      <c r="C37" s="138" t="s">
        <v>21</v>
      </c>
      <c r="D37" s="139"/>
      <c r="E37" s="9"/>
      <c r="F37" s="8">
        <f>+F35</f>
        <v>0</v>
      </c>
      <c r="G37" s="9"/>
      <c r="H37" s="8"/>
      <c r="I37" s="16">
        <f>SUM(H35)</f>
        <v>0</v>
      </c>
      <c r="J37" s="40"/>
      <c r="K37" s="33"/>
    </row>
    <row r="38" spans="1:11" ht="20.25" customHeight="1">
      <c r="A38" s="4"/>
      <c r="B38" s="5"/>
      <c r="C38" s="146"/>
      <c r="D38" s="147"/>
      <c r="E38" s="10"/>
      <c r="F38" s="7"/>
      <c r="G38" s="10"/>
      <c r="H38" s="7"/>
      <c r="I38" s="17"/>
      <c r="J38" s="40"/>
      <c r="K38" s="33"/>
    </row>
    <row r="39" spans="1:11" ht="19.5" customHeight="1">
      <c r="A39" s="4"/>
      <c r="B39" s="4" t="s">
        <v>95</v>
      </c>
      <c r="C39" s="153" t="s">
        <v>44</v>
      </c>
      <c r="D39" s="154"/>
      <c r="E39" s="154"/>
      <c r="F39" s="154"/>
      <c r="G39" s="154"/>
      <c r="H39" s="155"/>
      <c r="I39" s="34">
        <f>SUM(I15:I37)</f>
        <v>0</v>
      </c>
      <c r="J39" s="45"/>
      <c r="K39" s="33"/>
    </row>
    <row r="40" spans="1:11" ht="7.5" customHeight="1">
      <c r="A40" s="4"/>
      <c r="B40" s="4"/>
      <c r="C40" s="125"/>
      <c r="D40" s="126"/>
      <c r="E40" s="5"/>
      <c r="F40" s="4"/>
      <c r="G40" s="4"/>
      <c r="H40" s="4"/>
      <c r="I40" s="15"/>
      <c r="J40" s="40"/>
      <c r="K40" s="33"/>
    </row>
    <row r="41" spans="1:11" ht="21" customHeight="1">
      <c r="A41" s="4"/>
      <c r="B41" s="4" t="s">
        <v>96</v>
      </c>
      <c r="C41" s="138" t="s">
        <v>22</v>
      </c>
      <c r="D41" s="156"/>
      <c r="E41" s="156"/>
      <c r="F41" s="156"/>
      <c r="G41" s="156"/>
      <c r="H41" s="139"/>
      <c r="I41" s="16">
        <f>+I39*0.2*'CARICAMENTO DATI'!H10</f>
        <v>0</v>
      </c>
      <c r="J41" s="40"/>
      <c r="K41" s="33"/>
    </row>
    <row r="42" spans="1:11" ht="8.25" customHeight="1">
      <c r="A42" s="4"/>
      <c r="B42" s="4"/>
      <c r="C42" s="146"/>
      <c r="D42" s="147"/>
      <c r="E42" s="10"/>
      <c r="F42" s="7"/>
      <c r="G42" s="7"/>
      <c r="H42" s="7"/>
      <c r="I42" s="15"/>
      <c r="J42" s="40"/>
      <c r="K42" s="33"/>
    </row>
    <row r="43" spans="1:11" ht="19.5" customHeight="1">
      <c r="A43" s="4"/>
      <c r="B43" s="4" t="s">
        <v>97</v>
      </c>
      <c r="C43" s="138" t="s">
        <v>23</v>
      </c>
      <c r="D43" s="156"/>
      <c r="E43" s="156"/>
      <c r="F43" s="156"/>
      <c r="G43" s="156"/>
      <c r="H43" s="139"/>
      <c r="I43" s="16">
        <f>+I39-I41</f>
        <v>0</v>
      </c>
      <c r="J43" s="40"/>
      <c r="K43" s="33"/>
    </row>
    <row r="44" spans="1:11" ht="9" customHeight="1">
      <c r="A44" s="4"/>
      <c r="B44" s="4"/>
      <c r="C44" s="125"/>
      <c r="D44" s="126"/>
      <c r="E44" s="5"/>
      <c r="F44" s="4"/>
      <c r="G44" s="4"/>
      <c r="H44" s="4"/>
      <c r="I44" s="15"/>
      <c r="J44" s="40"/>
      <c r="K44" s="33"/>
    </row>
    <row r="45" spans="1:11" ht="23.25" customHeight="1">
      <c r="A45" s="13"/>
      <c r="B45" s="13" t="s">
        <v>98</v>
      </c>
      <c r="C45" s="138" t="s">
        <v>24</v>
      </c>
      <c r="D45" s="156"/>
      <c r="E45" s="156"/>
      <c r="F45" s="156"/>
      <c r="G45" s="156"/>
      <c r="H45" s="139"/>
      <c r="I45" s="18">
        <f>+I43*0.02</f>
        <v>0</v>
      </c>
      <c r="J45" s="46"/>
      <c r="K45" s="33"/>
    </row>
    <row r="46" spans="1:11" ht="8.25" customHeight="1">
      <c r="A46" s="13"/>
      <c r="B46" s="13"/>
      <c r="C46" s="123"/>
      <c r="D46" s="124"/>
      <c r="E46" s="14"/>
      <c r="F46" s="13"/>
      <c r="G46" s="14"/>
      <c r="H46" s="14"/>
      <c r="I46" s="19"/>
      <c r="J46" s="46"/>
      <c r="K46" s="33"/>
    </row>
    <row r="47" spans="1:11" ht="20.25" customHeight="1">
      <c r="A47" s="13"/>
      <c r="B47" s="13" t="s">
        <v>99</v>
      </c>
      <c r="C47" s="138" t="s">
        <v>25</v>
      </c>
      <c r="D47" s="156"/>
      <c r="E47" s="156"/>
      <c r="F47" s="156"/>
      <c r="G47" s="156"/>
      <c r="H47" s="139"/>
      <c r="I47" s="18">
        <f>+(I45+I43)*0.22</f>
        <v>0</v>
      </c>
      <c r="J47" s="46"/>
      <c r="K47" s="33"/>
    </row>
    <row r="48" spans="1:11" ht="9" customHeight="1">
      <c r="A48" s="4"/>
      <c r="B48" s="4"/>
      <c r="C48" s="140"/>
      <c r="D48" s="141"/>
      <c r="E48" s="5"/>
      <c r="F48" s="4"/>
      <c r="G48" s="4"/>
      <c r="H48" s="4"/>
      <c r="I48" s="4"/>
      <c r="J48" s="44"/>
      <c r="K48" s="33"/>
    </row>
    <row r="49" spans="1:11" ht="26.25" customHeight="1">
      <c r="A49" s="4">
        <v>2</v>
      </c>
      <c r="B49" s="4"/>
      <c r="C49" s="157" t="s">
        <v>69</v>
      </c>
      <c r="D49" s="158"/>
      <c r="E49" s="158"/>
      <c r="F49" s="158"/>
      <c r="G49" s="158"/>
      <c r="H49" s="159"/>
      <c r="I49" s="20">
        <f>+I47+I45+I43</f>
        <v>0</v>
      </c>
      <c r="J49" s="40"/>
      <c r="K49" s="33"/>
    </row>
    <row r="50" spans="1:11" ht="20.25" customHeight="1">
      <c r="A50" s="4"/>
      <c r="B50" s="4"/>
      <c r="C50" s="146"/>
      <c r="D50" s="147"/>
      <c r="E50" s="10"/>
      <c r="F50" s="7"/>
      <c r="G50" s="7"/>
      <c r="H50" s="7"/>
      <c r="I50" s="7"/>
      <c r="J50" s="44"/>
      <c r="K50" s="33"/>
    </row>
    <row r="51" spans="1:11" ht="49.5" customHeight="1">
      <c r="A51" s="4">
        <v>3</v>
      </c>
      <c r="B51" s="127" t="s">
        <v>56</v>
      </c>
      <c r="C51" s="128"/>
      <c r="D51" s="129"/>
      <c r="E51" s="4"/>
      <c r="F51" s="4"/>
      <c r="G51" s="4"/>
      <c r="H51" s="4"/>
      <c r="I51" s="4"/>
      <c r="J51" s="44"/>
    </row>
    <row r="52" spans="1:11" ht="136.5" customHeight="1">
      <c r="A52" s="4"/>
      <c r="B52" s="4" t="s">
        <v>6</v>
      </c>
      <c r="C52" s="127" t="s">
        <v>26</v>
      </c>
      <c r="D52" s="129"/>
      <c r="E52" s="5"/>
      <c r="F52" s="4"/>
      <c r="G52" s="4"/>
      <c r="H52" s="4"/>
      <c r="I52" s="4"/>
      <c r="J52" s="44"/>
    </row>
    <row r="53" spans="1:11" ht="20.25" customHeight="1">
      <c r="A53" s="4"/>
      <c r="B53" s="5"/>
      <c r="C53" s="136" t="s">
        <v>27</v>
      </c>
      <c r="D53" s="137"/>
      <c r="E53" s="5" t="s">
        <v>9</v>
      </c>
      <c r="F53" s="43">
        <f>+F37+F33+F24+F15</f>
        <v>0</v>
      </c>
      <c r="G53" s="62">
        <v>4.87</v>
      </c>
      <c r="H53" s="20">
        <f>+G53*F53</f>
        <v>0</v>
      </c>
      <c r="I53" s="15"/>
      <c r="J53" s="40"/>
    </row>
    <row r="54" spans="1:11" ht="9" customHeight="1">
      <c r="A54" s="4"/>
      <c r="B54" s="5"/>
      <c r="C54" s="125"/>
      <c r="D54" s="126"/>
      <c r="E54" s="5"/>
      <c r="F54" s="5"/>
      <c r="G54" s="26"/>
      <c r="H54" s="15"/>
      <c r="I54" s="15"/>
      <c r="J54" s="40"/>
    </row>
    <row r="55" spans="1:11" ht="20.25" customHeight="1">
      <c r="A55" s="4"/>
      <c r="B55" s="5"/>
      <c r="C55" s="138" t="s">
        <v>41</v>
      </c>
      <c r="D55" s="139"/>
      <c r="E55" s="36"/>
      <c r="F55" s="8">
        <f>+F53</f>
        <v>0</v>
      </c>
      <c r="G55" s="36"/>
      <c r="H55" s="36"/>
      <c r="I55" s="16">
        <f>+H53</f>
        <v>0</v>
      </c>
      <c r="J55" s="40"/>
    </row>
    <row r="56" spans="1:11" ht="8.25" customHeight="1">
      <c r="A56" s="4"/>
      <c r="B56" s="5"/>
      <c r="C56" s="125"/>
      <c r="D56" s="126"/>
      <c r="E56" s="5"/>
      <c r="F56" s="4"/>
      <c r="G56" s="26"/>
      <c r="H56" s="15"/>
      <c r="I56" s="15"/>
      <c r="J56" s="40"/>
    </row>
    <row r="57" spans="1:11" ht="96" customHeight="1">
      <c r="A57" s="4"/>
      <c r="B57" s="4" t="s">
        <v>15</v>
      </c>
      <c r="C57" s="164" t="s">
        <v>28</v>
      </c>
      <c r="D57" s="165"/>
      <c r="E57" s="10"/>
      <c r="F57" s="10"/>
      <c r="G57" s="26"/>
      <c r="H57" s="15"/>
      <c r="I57" s="15"/>
      <c r="J57" s="40"/>
    </row>
    <row r="58" spans="1:11" ht="92.25" customHeight="1">
      <c r="A58" s="4"/>
      <c r="B58" s="5" t="s">
        <v>29</v>
      </c>
      <c r="C58" s="136" t="s">
        <v>65</v>
      </c>
      <c r="D58" s="137"/>
      <c r="E58" s="5" t="s">
        <v>9</v>
      </c>
      <c r="F58" s="43">
        <f>+F33+F24+F15</f>
        <v>0</v>
      </c>
      <c r="G58" s="62">
        <v>12.09</v>
      </c>
      <c r="H58" s="20">
        <f t="shared" ref="H58:H59" si="4">+G58*F58</f>
        <v>0</v>
      </c>
      <c r="I58" s="15"/>
      <c r="J58" s="40"/>
    </row>
    <row r="59" spans="1:11" ht="77.25" customHeight="1">
      <c r="A59" s="4"/>
      <c r="B59" s="5" t="s">
        <v>30</v>
      </c>
      <c r="C59" s="136" t="s">
        <v>50</v>
      </c>
      <c r="D59" s="137"/>
      <c r="E59" s="5" t="s">
        <v>9</v>
      </c>
      <c r="F59" s="43">
        <f>+F37</f>
        <v>0</v>
      </c>
      <c r="G59" s="62">
        <v>8.06</v>
      </c>
      <c r="H59" s="20">
        <f t="shared" si="4"/>
        <v>0</v>
      </c>
      <c r="I59" s="15"/>
      <c r="J59" s="40"/>
    </row>
    <row r="60" spans="1:11" ht="8.25" customHeight="1">
      <c r="A60" s="4"/>
      <c r="B60" s="5"/>
      <c r="C60" s="125"/>
      <c r="D60" s="126"/>
      <c r="E60" s="5"/>
      <c r="F60" s="5"/>
      <c r="G60" s="28"/>
      <c r="H60" s="21"/>
      <c r="I60" s="21"/>
      <c r="J60" s="53"/>
    </row>
    <row r="61" spans="1:11" ht="20.25" customHeight="1">
      <c r="A61" s="4"/>
      <c r="B61" s="5"/>
      <c r="C61" s="138" t="s">
        <v>42</v>
      </c>
      <c r="D61" s="139"/>
      <c r="E61" s="9"/>
      <c r="F61" s="8">
        <f>+F58+F59</f>
        <v>0</v>
      </c>
      <c r="G61" s="27"/>
      <c r="H61" s="22"/>
      <c r="I61" s="16">
        <f>SUM(H58:H59)</f>
        <v>0</v>
      </c>
      <c r="J61" s="40"/>
    </row>
    <row r="62" spans="1:11" ht="10.5" customHeight="1">
      <c r="A62" s="4"/>
      <c r="B62" s="5"/>
      <c r="C62" s="140"/>
      <c r="D62" s="141"/>
      <c r="E62" s="5"/>
      <c r="F62" s="5"/>
      <c r="G62" s="28"/>
      <c r="H62" s="5"/>
      <c r="I62" s="4"/>
      <c r="J62" s="44"/>
    </row>
    <row r="63" spans="1:11" ht="27.75" customHeight="1">
      <c r="A63" s="4"/>
      <c r="B63" s="4" t="s">
        <v>17</v>
      </c>
      <c r="C63" s="127" t="s">
        <v>31</v>
      </c>
      <c r="D63" s="129"/>
      <c r="E63" s="5"/>
      <c r="F63" s="5"/>
      <c r="G63" s="28"/>
      <c r="H63" s="5"/>
      <c r="I63" s="4"/>
      <c r="J63" s="44"/>
    </row>
    <row r="64" spans="1:11" ht="27.75" customHeight="1">
      <c r="A64" s="4"/>
      <c r="B64" s="5" t="s">
        <v>32</v>
      </c>
      <c r="C64" s="136" t="s">
        <v>64</v>
      </c>
      <c r="D64" s="137"/>
      <c r="E64" s="5" t="s">
        <v>9</v>
      </c>
      <c r="F64" s="43">
        <f>'CARICAMENTO DATI'!V15</f>
        <v>0</v>
      </c>
      <c r="G64" s="62">
        <v>102.08</v>
      </c>
      <c r="H64" s="20">
        <f t="shared" ref="H64:H70" si="5">+G64*F64</f>
        <v>0</v>
      </c>
      <c r="I64" s="5"/>
      <c r="J64" s="51"/>
    </row>
    <row r="65" spans="1:10" ht="35.25" customHeight="1">
      <c r="A65" s="4"/>
      <c r="B65" s="5" t="s">
        <v>33</v>
      </c>
      <c r="C65" s="136" t="s">
        <v>57</v>
      </c>
      <c r="D65" s="137"/>
      <c r="E65" s="5" t="s">
        <v>34</v>
      </c>
      <c r="F65" s="43">
        <f>'CARICAMENTO DATI'!V16</f>
        <v>0</v>
      </c>
      <c r="G65" s="62">
        <v>167.48</v>
      </c>
      <c r="H65" s="20">
        <f>+G65*F65</f>
        <v>0</v>
      </c>
      <c r="I65" s="5"/>
      <c r="J65" s="51"/>
    </row>
    <row r="66" spans="1:10" ht="31.5" customHeight="1">
      <c r="A66" s="4"/>
      <c r="B66" s="5" t="s">
        <v>35</v>
      </c>
      <c r="C66" s="136" t="s">
        <v>58</v>
      </c>
      <c r="D66" s="137"/>
      <c r="E66" s="5" t="s">
        <v>34</v>
      </c>
      <c r="F66" s="43">
        <f>'CARICAMENTO DATI'!V17</f>
        <v>0</v>
      </c>
      <c r="G66" s="62">
        <v>74.44</v>
      </c>
      <c r="H66" s="20">
        <f t="shared" si="5"/>
        <v>0</v>
      </c>
      <c r="I66" s="5"/>
      <c r="J66" s="51"/>
    </row>
    <row r="67" spans="1:10" ht="27.75" customHeight="1">
      <c r="A67" s="4"/>
      <c r="B67" s="5" t="s">
        <v>36</v>
      </c>
      <c r="C67" s="136" t="s">
        <v>60</v>
      </c>
      <c r="D67" s="137"/>
      <c r="E67" s="5" t="s">
        <v>9</v>
      </c>
      <c r="F67" s="43">
        <f>'CARICAMENTO DATI'!V18</f>
        <v>0</v>
      </c>
      <c r="G67" s="62">
        <v>12.28</v>
      </c>
      <c r="H67" s="20">
        <f t="shared" si="5"/>
        <v>0</v>
      </c>
      <c r="I67" s="5"/>
      <c r="J67" s="51"/>
    </row>
    <row r="68" spans="1:10" ht="37.5" customHeight="1">
      <c r="A68" s="4"/>
      <c r="B68" s="5" t="s">
        <v>37</v>
      </c>
      <c r="C68" s="136" t="s">
        <v>61</v>
      </c>
      <c r="D68" s="137"/>
      <c r="E68" s="5" t="s">
        <v>34</v>
      </c>
      <c r="F68" s="43">
        <f>'CARICAMENTO DATI'!V19</f>
        <v>0</v>
      </c>
      <c r="G68" s="62">
        <v>37.69</v>
      </c>
      <c r="H68" s="20">
        <f t="shared" si="5"/>
        <v>0</v>
      </c>
      <c r="I68" s="5"/>
      <c r="J68" s="51"/>
    </row>
    <row r="69" spans="1:10" ht="34.5" customHeight="1">
      <c r="A69" s="4"/>
      <c r="B69" s="38" t="s">
        <v>55</v>
      </c>
      <c r="C69" s="136" t="s">
        <v>62</v>
      </c>
      <c r="D69" s="137"/>
      <c r="E69" s="5" t="s">
        <v>34</v>
      </c>
      <c r="F69" s="43">
        <f>'CARICAMENTO DATI'!V20</f>
        <v>0</v>
      </c>
      <c r="G69" s="62">
        <v>75.38</v>
      </c>
      <c r="H69" s="20">
        <f t="shared" si="5"/>
        <v>0</v>
      </c>
      <c r="I69" s="5"/>
      <c r="J69" s="51"/>
    </row>
    <row r="70" spans="1:10" ht="27" customHeight="1">
      <c r="A70" s="4"/>
      <c r="B70" s="38" t="s">
        <v>59</v>
      </c>
      <c r="C70" s="136" t="s">
        <v>63</v>
      </c>
      <c r="D70" s="137"/>
      <c r="E70" s="5" t="s">
        <v>9</v>
      </c>
      <c r="F70" s="43">
        <f>'CARICAMENTO DATI'!V21</f>
        <v>0</v>
      </c>
      <c r="G70" s="72">
        <v>92.11</v>
      </c>
      <c r="H70" s="20">
        <f t="shared" si="5"/>
        <v>0</v>
      </c>
      <c r="I70" s="5"/>
      <c r="J70" s="51"/>
    </row>
    <row r="71" spans="1:10" ht="8.25" customHeight="1">
      <c r="A71" s="4"/>
      <c r="B71" s="5"/>
      <c r="C71" s="125"/>
      <c r="D71" s="126"/>
      <c r="E71" s="5"/>
      <c r="F71" s="4"/>
      <c r="G71" s="4"/>
      <c r="H71" s="4"/>
      <c r="I71" s="4"/>
      <c r="J71" s="44"/>
    </row>
    <row r="72" spans="1:10" ht="20.25" customHeight="1">
      <c r="A72" s="4"/>
      <c r="B72" s="5"/>
      <c r="C72" s="138" t="s">
        <v>43</v>
      </c>
      <c r="D72" s="139"/>
      <c r="E72" s="36"/>
      <c r="F72" s="36"/>
      <c r="G72" s="36"/>
      <c r="H72" s="36"/>
      <c r="I72" s="16">
        <f>SUM(H64:H70)</f>
        <v>0</v>
      </c>
      <c r="J72" s="40"/>
    </row>
    <row r="73" spans="1:10" s="33" customFormat="1" ht="9" customHeight="1">
      <c r="A73" s="29"/>
      <c r="B73" s="30"/>
      <c r="C73" s="134"/>
      <c r="D73" s="135"/>
      <c r="E73" s="31"/>
      <c r="F73" s="31"/>
      <c r="G73" s="31"/>
      <c r="H73" s="31"/>
      <c r="I73" s="32"/>
      <c r="J73" s="40"/>
    </row>
    <row r="74" spans="1:10" s="33" customFormat="1" ht="69" customHeight="1">
      <c r="A74" s="29"/>
      <c r="B74" s="29" t="s">
        <v>19</v>
      </c>
      <c r="C74" s="142" t="s">
        <v>100</v>
      </c>
      <c r="D74" s="143"/>
      <c r="E74" s="35"/>
      <c r="F74" s="35"/>
      <c r="G74" s="35"/>
      <c r="H74" s="56">
        <f>+'Calcolo Valutazione d''Incidenza'!E3</f>
        <v>0</v>
      </c>
      <c r="I74" s="32"/>
      <c r="J74" s="40"/>
    </row>
    <row r="75" spans="1:10" s="33" customFormat="1" ht="20.25" customHeight="1">
      <c r="A75" s="29"/>
      <c r="B75" s="30"/>
      <c r="C75" s="144" t="s">
        <v>45</v>
      </c>
      <c r="D75" s="145"/>
      <c r="E75" s="36"/>
      <c r="F75" s="36"/>
      <c r="G75" s="36"/>
      <c r="H75" s="36"/>
      <c r="I75" s="16">
        <f>+H74</f>
        <v>0</v>
      </c>
      <c r="J75" s="40"/>
    </row>
    <row r="76" spans="1:10" s="33" customFormat="1" ht="20.25" customHeight="1">
      <c r="A76" s="29"/>
      <c r="B76" s="30"/>
      <c r="C76" s="134"/>
      <c r="D76" s="135"/>
      <c r="E76" s="31"/>
      <c r="F76" s="31"/>
      <c r="G76" s="31"/>
      <c r="H76" s="31"/>
      <c r="I76" s="32"/>
      <c r="J76" s="40"/>
    </row>
    <row r="77" spans="1:10" ht="24" customHeight="1">
      <c r="A77" s="4"/>
      <c r="B77" s="5"/>
      <c r="C77" s="153" t="s">
        <v>47</v>
      </c>
      <c r="D77" s="154"/>
      <c r="E77" s="154"/>
      <c r="F77" s="154"/>
      <c r="G77" s="154"/>
      <c r="H77" s="155"/>
      <c r="I77" s="16">
        <f>SUM(I55:I75)</f>
        <v>0</v>
      </c>
      <c r="J77" s="40"/>
    </row>
    <row r="78" spans="1:10" ht="12.75" customHeight="1">
      <c r="A78" s="29"/>
      <c r="B78" s="30"/>
      <c r="C78" s="134"/>
      <c r="D78" s="135"/>
      <c r="E78" s="30"/>
      <c r="F78" s="29"/>
      <c r="G78" s="30"/>
      <c r="H78" s="29"/>
      <c r="I78" s="32"/>
      <c r="J78" s="40"/>
    </row>
    <row r="79" spans="1:10" ht="24.75" customHeight="1">
      <c r="A79" s="13"/>
      <c r="B79" s="14"/>
      <c r="C79" s="138" t="s">
        <v>49</v>
      </c>
      <c r="D79" s="156"/>
      <c r="E79" s="156"/>
      <c r="F79" s="156"/>
      <c r="G79" s="156"/>
      <c r="H79" s="139"/>
      <c r="I79" s="18">
        <f>+I77*0.22</f>
        <v>0</v>
      </c>
      <c r="J79" s="46"/>
    </row>
    <row r="80" spans="1:10" ht="10.5" customHeight="1">
      <c r="A80" s="13"/>
      <c r="B80" s="14"/>
      <c r="C80" s="123"/>
      <c r="D80" s="124"/>
      <c r="E80" s="14"/>
      <c r="F80" s="13"/>
      <c r="G80" s="14"/>
      <c r="H80" s="14"/>
      <c r="I80" s="19"/>
      <c r="J80" s="46"/>
    </row>
    <row r="81" spans="1:10" ht="25.5" customHeight="1">
      <c r="A81" s="4">
        <v>4</v>
      </c>
      <c r="B81" s="5"/>
      <c r="C81" s="157" t="s">
        <v>68</v>
      </c>
      <c r="D81" s="158"/>
      <c r="E81" s="158"/>
      <c r="F81" s="158"/>
      <c r="G81" s="158"/>
      <c r="H81" s="159"/>
      <c r="I81" s="23">
        <f>+I79+I77</f>
        <v>0</v>
      </c>
      <c r="J81" s="54"/>
    </row>
    <row r="82" spans="1:10" ht="12.75" customHeight="1">
      <c r="A82" s="13"/>
      <c r="B82" s="14"/>
      <c r="C82" s="123"/>
      <c r="D82" s="124"/>
      <c r="E82" s="14"/>
      <c r="F82" s="14"/>
      <c r="G82" s="14"/>
      <c r="H82" s="14"/>
      <c r="I82" s="13"/>
      <c r="J82" s="55"/>
    </row>
    <row r="83" spans="1:10" ht="34.5" customHeight="1">
      <c r="A83" s="13">
        <v>5</v>
      </c>
      <c r="B83" s="14"/>
      <c r="C83" s="161" t="s">
        <v>51</v>
      </c>
      <c r="D83" s="162"/>
      <c r="E83" s="162"/>
      <c r="F83" s="162"/>
      <c r="G83" s="162"/>
      <c r="H83" s="163"/>
      <c r="I83" s="24">
        <f>+I81+I49</f>
        <v>0</v>
      </c>
      <c r="J83" s="46"/>
    </row>
    <row r="85" spans="1:10" ht="12" customHeight="1">
      <c r="A85" s="149" t="s">
        <v>81</v>
      </c>
      <c r="B85" s="149"/>
      <c r="C85" s="149"/>
      <c r="D85" s="149"/>
      <c r="E85" s="149"/>
      <c r="F85" s="149"/>
      <c r="G85" s="149"/>
      <c r="H85" s="149"/>
      <c r="I85" s="149"/>
      <c r="J85" s="41"/>
    </row>
    <row r="86" spans="1:10" ht="12" customHeight="1">
      <c r="A86" s="160" t="s">
        <v>82</v>
      </c>
      <c r="B86" s="160"/>
      <c r="C86" s="160"/>
      <c r="D86" s="160"/>
      <c r="E86" s="160"/>
      <c r="F86" s="160"/>
      <c r="G86" s="160"/>
      <c r="H86" s="160"/>
      <c r="I86" s="160"/>
      <c r="J86" s="41"/>
    </row>
    <row r="87" spans="1:10" ht="12" customHeight="1">
      <c r="A87" s="160" t="s">
        <v>83</v>
      </c>
      <c r="B87" s="160"/>
      <c r="C87" s="160"/>
      <c r="D87" s="160"/>
      <c r="E87" s="160"/>
      <c r="F87" s="160"/>
      <c r="G87" s="160"/>
      <c r="H87" s="160"/>
      <c r="I87" s="160"/>
      <c r="J87" s="42"/>
    </row>
    <row r="88" spans="1:10" ht="12" customHeight="1">
      <c r="A88" s="160" t="s">
        <v>84</v>
      </c>
      <c r="B88" s="160"/>
      <c r="C88" s="160"/>
      <c r="D88" s="160"/>
      <c r="E88" s="160"/>
      <c r="F88" s="160"/>
      <c r="G88" s="160"/>
      <c r="H88" s="160"/>
      <c r="I88" s="160"/>
      <c r="J88" s="41"/>
    </row>
    <row r="89" spans="1:10" ht="12" customHeight="1">
      <c r="A89" s="149" t="s">
        <v>85</v>
      </c>
      <c r="B89" s="149"/>
      <c r="C89" s="149"/>
      <c r="D89" s="149"/>
      <c r="E89" s="149"/>
      <c r="F89" s="149"/>
      <c r="G89" s="149"/>
      <c r="H89" s="149"/>
      <c r="I89" s="149"/>
      <c r="J89" s="41"/>
    </row>
    <row r="90" spans="1:10" ht="22.5" customHeight="1">
      <c r="A90" s="120" t="s">
        <v>103</v>
      </c>
      <c r="B90" s="120"/>
      <c r="C90" s="120"/>
      <c r="F90" s="120" t="s">
        <v>104</v>
      </c>
      <c r="G90" s="120"/>
      <c r="H90" s="120"/>
      <c r="I90" s="120"/>
    </row>
    <row r="91" spans="1:10" ht="24.75" customHeight="1">
      <c r="A91" s="122">
        <f>'CARICAMENTO DATI'!$D$6</f>
        <v>0</v>
      </c>
      <c r="B91" s="122"/>
      <c r="C91" s="122"/>
      <c r="F91" s="121">
        <f>'CARICAMENTO DATI'!$F$4</f>
        <v>0</v>
      </c>
      <c r="G91" s="121"/>
      <c r="H91" s="121"/>
      <c r="I91" s="121"/>
    </row>
  </sheetData>
  <mergeCells count="92">
    <mergeCell ref="C49:H49"/>
    <mergeCell ref="C41:H41"/>
    <mergeCell ref="C43:H43"/>
    <mergeCell ref="C45:H45"/>
    <mergeCell ref="A87:I87"/>
    <mergeCell ref="C44:D44"/>
    <mergeCell ref="C46:D46"/>
    <mergeCell ref="C48:D48"/>
    <mergeCell ref="C50:D50"/>
    <mergeCell ref="B51:D51"/>
    <mergeCell ref="C52:D52"/>
    <mergeCell ref="C53:D53"/>
    <mergeCell ref="C54:D54"/>
    <mergeCell ref="C55:D55"/>
    <mergeCell ref="C56:D56"/>
    <mergeCell ref="C57:D57"/>
    <mergeCell ref="C9:D9"/>
    <mergeCell ref="C8:D8"/>
    <mergeCell ref="A3:I3"/>
    <mergeCell ref="A89:I89"/>
    <mergeCell ref="A4:I4"/>
    <mergeCell ref="A5:I5"/>
    <mergeCell ref="B6:E6"/>
    <mergeCell ref="A85:I85"/>
    <mergeCell ref="C77:H77"/>
    <mergeCell ref="C79:H79"/>
    <mergeCell ref="C81:H81"/>
    <mergeCell ref="C39:H39"/>
    <mergeCell ref="A86:I86"/>
    <mergeCell ref="A88:I88"/>
    <mergeCell ref="C83:H83"/>
    <mergeCell ref="C47:H47"/>
    <mergeCell ref="C10:D10"/>
    <mergeCell ref="C11:D11"/>
    <mergeCell ref="C12:D12"/>
    <mergeCell ref="C13:D13"/>
    <mergeCell ref="C15:D15"/>
    <mergeCell ref="C17:D17"/>
    <mergeCell ref="C18:D18"/>
    <mergeCell ref="C14:D14"/>
    <mergeCell ref="C16:D16"/>
    <mergeCell ref="C19:D19"/>
    <mergeCell ref="C20:D20"/>
    <mergeCell ref="C21:D21"/>
    <mergeCell ref="C22:D22"/>
    <mergeCell ref="C23:D23"/>
    <mergeCell ref="C24:D24"/>
    <mergeCell ref="C26:D26"/>
    <mergeCell ref="C27:D27"/>
    <mergeCell ref="C28:D28"/>
    <mergeCell ref="C29:D29"/>
    <mergeCell ref="C30:D30"/>
    <mergeCell ref="C37:D37"/>
    <mergeCell ref="C38:D38"/>
    <mergeCell ref="C40:D40"/>
    <mergeCell ref="C42:D42"/>
    <mergeCell ref="C31:D31"/>
    <mergeCell ref="C32:D32"/>
    <mergeCell ref="C33:D33"/>
    <mergeCell ref="C34:D34"/>
    <mergeCell ref="C35:D35"/>
    <mergeCell ref="C74:D74"/>
    <mergeCell ref="C75:D75"/>
    <mergeCell ref="C76:D76"/>
    <mergeCell ref="C78:D78"/>
    <mergeCell ref="C68:D68"/>
    <mergeCell ref="C69:D69"/>
    <mergeCell ref="C70:D70"/>
    <mergeCell ref="C71:D71"/>
    <mergeCell ref="C72:D72"/>
    <mergeCell ref="C25:D25"/>
    <mergeCell ref="B7:D7"/>
    <mergeCell ref="D1:G1"/>
    <mergeCell ref="A1:C1"/>
    <mergeCell ref="C73:D73"/>
    <mergeCell ref="C63:D63"/>
    <mergeCell ref="C64:D64"/>
    <mergeCell ref="C65:D65"/>
    <mergeCell ref="C66:D66"/>
    <mergeCell ref="C67:D67"/>
    <mergeCell ref="C58:D58"/>
    <mergeCell ref="C59:D59"/>
    <mergeCell ref="C60:D60"/>
    <mergeCell ref="C61:D61"/>
    <mergeCell ref="C62:D62"/>
    <mergeCell ref="C36:D36"/>
    <mergeCell ref="F90:I90"/>
    <mergeCell ref="F91:I91"/>
    <mergeCell ref="A90:C90"/>
    <mergeCell ref="A91:C91"/>
    <mergeCell ref="C80:D80"/>
    <mergeCell ref="C82:D82"/>
  </mergeCells>
  <pageMargins left="0.27" right="0.15748031496062992" top="0.68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3" sqref="E3"/>
    </sheetView>
  </sheetViews>
  <sheetFormatPr defaultRowHeight="15"/>
  <cols>
    <col min="1" max="6" width="19" customWidth="1"/>
  </cols>
  <sheetData>
    <row r="1" spans="1:6">
      <c r="A1" s="166" t="s">
        <v>80</v>
      </c>
      <c r="B1" s="166"/>
      <c r="C1" s="166"/>
      <c r="D1" s="166"/>
      <c r="E1" s="166"/>
      <c r="F1" s="166"/>
    </row>
    <row r="2" spans="1:6" ht="51" customHeight="1">
      <c r="A2" s="167"/>
      <c r="B2" s="167"/>
      <c r="C2" s="167"/>
      <c r="D2" s="167"/>
      <c r="E2" s="167"/>
      <c r="F2" s="167"/>
    </row>
    <row r="3" spans="1:6" ht="45">
      <c r="A3" s="73" t="s">
        <v>52</v>
      </c>
      <c r="B3" s="63">
        <f>(SUM(Preventivo!I55:I72)+Preventivo!I43)*0.03</f>
        <v>0</v>
      </c>
      <c r="C3" s="64" t="s">
        <v>46</v>
      </c>
      <c r="D3" s="64" t="s">
        <v>46</v>
      </c>
      <c r="E3" s="63">
        <f>IF(B3&gt;=5000,5000,IF(B3&lt;300,300,B3))*'CARICAMENTO DATI'!H11</f>
        <v>0</v>
      </c>
      <c r="F3" s="20"/>
    </row>
    <row r="4" spans="1:6">
      <c r="A4" s="168" t="s">
        <v>54</v>
      </c>
      <c r="B4" s="168"/>
      <c r="C4" s="168"/>
      <c r="D4" s="168"/>
      <c r="E4" s="168"/>
      <c r="F4" s="168"/>
    </row>
    <row r="5" spans="1:6">
      <c r="A5" s="169"/>
      <c r="B5" s="169"/>
      <c r="C5" s="169"/>
      <c r="D5" s="169"/>
      <c r="E5" s="169"/>
      <c r="F5" s="169"/>
    </row>
  </sheetData>
  <sheetProtection password="9690" sheet="1" objects="1" scenarios="1"/>
  <mergeCells count="2">
    <mergeCell ref="A1:F2"/>
    <mergeCell ref="A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CARICAMENTO DATI</vt:lpstr>
      <vt:lpstr>Preventivo</vt:lpstr>
      <vt:lpstr>Calcolo Valutazione d'Incidenza</vt:lpstr>
      <vt:lpstr>Preventivo!Area_stampa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rc018464</dc:creator>
  <cp:lastModifiedBy>A.MATTIA</cp:lastModifiedBy>
  <cp:lastPrinted>2019-04-12T11:53:02Z</cp:lastPrinted>
  <dcterms:created xsi:type="dcterms:W3CDTF">2016-06-13T08:37:17Z</dcterms:created>
  <dcterms:modified xsi:type="dcterms:W3CDTF">2019-05-15T12:19:06Z</dcterms:modified>
</cp:coreProperties>
</file>