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TTIVITA DI LAVORO\LAVORI IN CORSO - MATTIA\2025 Aggiornamento prezzario PGF\"/>
    </mc:Choice>
  </mc:AlternateContent>
  <xr:revisionPtr revIDLastSave="0" documentId="13_ncr:1_{BEF87BFB-4857-4679-8804-49BD948C45D1}" xr6:coauthVersionLast="47" xr6:coauthVersionMax="47" xr10:uidLastSave="{00000000-0000-0000-0000-000000000000}"/>
  <bookViews>
    <workbookView xWindow="588" yWindow="0" windowWidth="29460" windowHeight="17376" activeTab="1" xr2:uid="{00000000-000D-0000-FFFF-FFFF00000000}"/>
  </bookViews>
  <sheets>
    <sheet name="CARICAMENTO DATI" sheetId="3" r:id="rId1"/>
    <sheet name="COMPUTO METRICO" sheetId="1" r:id="rId2"/>
    <sheet name="Calcolo Valutazione d'Incidenza" sheetId="2" r:id="rId3"/>
    <sheet name="Calcolo Rilievi, Analisi, Studi" sheetId="5" r:id="rId4"/>
    <sheet name="Calcolo volo LIDAR" sheetId="6" r:id="rId5"/>
  </sheets>
  <definedNames>
    <definedName name="_xlnm.Print_Area" localSheetId="1">'COMPUTO METRICO'!$A$1:$I$99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1" l="1"/>
  <c r="F72" i="1"/>
  <c r="H72" i="1" s="1"/>
  <c r="I47" i="1"/>
  <c r="F99" i="1"/>
  <c r="A99" i="1"/>
  <c r="I45" i="1"/>
  <c r="D1" i="1"/>
  <c r="I1" i="1"/>
  <c r="R69" i="1" l="1"/>
  <c r="R68" i="1"/>
  <c r="R67" i="1"/>
  <c r="R66" i="1"/>
  <c r="R65" i="1"/>
  <c r="R64" i="1"/>
  <c r="R63" i="1"/>
  <c r="R58" i="1"/>
  <c r="R57" i="1"/>
  <c r="R35" i="1"/>
  <c r="R31" i="1"/>
  <c r="R30" i="1"/>
  <c r="R29" i="1"/>
  <c r="R28" i="1"/>
  <c r="R27" i="1"/>
  <c r="R22" i="1"/>
  <c r="R21" i="1"/>
  <c r="R20" i="1"/>
  <c r="R19" i="1"/>
  <c r="R18" i="1"/>
  <c r="R10" i="1"/>
  <c r="R11" i="1"/>
  <c r="R12" i="1"/>
  <c r="R13" i="1"/>
  <c r="R9" i="1"/>
  <c r="W24" i="3"/>
  <c r="W18" i="3"/>
  <c r="F69" i="1"/>
  <c r="F71" i="1"/>
  <c r="H73" i="1" l="1"/>
  <c r="H71" i="1"/>
  <c r="H69" i="1"/>
  <c r="X19" i="3" l="1"/>
  <c r="W19" i="3"/>
  <c r="K22" i="3"/>
  <c r="F63" i="1"/>
  <c r="F64" i="1"/>
  <c r="F65" i="1"/>
  <c r="F66" i="1"/>
  <c r="F67" i="1"/>
  <c r="F68" i="1"/>
  <c r="F35" i="1"/>
  <c r="F9" i="1"/>
  <c r="F10" i="1" s="1"/>
  <c r="K18" i="3" l="1"/>
  <c r="J26" i="3"/>
  <c r="F11" i="1"/>
  <c r="F12" i="1" s="1"/>
  <c r="F13" i="1" s="1"/>
  <c r="F27" i="1"/>
  <c r="F28" i="1" s="1"/>
  <c r="F18" i="1" l="1"/>
  <c r="F29" i="1"/>
  <c r="F30" i="1" s="1"/>
  <c r="H30" i="1" s="1"/>
  <c r="H68" i="1"/>
  <c r="H66" i="1"/>
  <c r="H65" i="1"/>
  <c r="H64" i="1"/>
  <c r="H63" i="1"/>
  <c r="H13" i="1"/>
  <c r="H12" i="1"/>
  <c r="H11" i="1"/>
  <c r="H9" i="1"/>
  <c r="H67" i="1"/>
  <c r="H35" i="1"/>
  <c r="I37" i="1" s="1"/>
  <c r="F37" i="1"/>
  <c r="F58" i="1" s="1"/>
  <c r="H28" i="1"/>
  <c r="H27" i="1"/>
  <c r="F19" i="1" l="1"/>
  <c r="H18" i="1"/>
  <c r="H29" i="1"/>
  <c r="F31" i="1"/>
  <c r="H31" i="1" s="1"/>
  <c r="H58" i="1"/>
  <c r="H10" i="1"/>
  <c r="I15" i="1" s="1"/>
  <c r="F15" i="1"/>
  <c r="H19" i="1" l="1"/>
  <c r="F20" i="1"/>
  <c r="F21" i="1" s="1"/>
  <c r="I33" i="1"/>
  <c r="F33" i="1"/>
  <c r="F22" i="1" l="1"/>
  <c r="H22" i="1" s="1"/>
  <c r="H20" i="1"/>
  <c r="H21" i="1"/>
  <c r="F24" i="1" l="1"/>
  <c r="F57" i="1" s="1"/>
  <c r="I24" i="1"/>
  <c r="I39" i="1" s="1"/>
  <c r="I41" i="1" s="1"/>
  <c r="H57" i="1" l="1"/>
  <c r="I60" i="1" s="1"/>
  <c r="B3" i="5" s="1"/>
  <c r="E3" i="5" s="1"/>
  <c r="F60" i="1"/>
  <c r="B3" i="6" s="1"/>
  <c r="E3" i="6" s="1"/>
  <c r="H70" i="1" s="1"/>
  <c r="I75" i="1" s="1"/>
  <c r="I43" i="1"/>
  <c r="I49" i="1" l="1"/>
  <c r="H52" i="1"/>
  <c r="I54" i="1" s="1"/>
  <c r="B3" i="2" s="1"/>
  <c r="E3" i="2" l="1"/>
  <c r="H77" i="1" s="1"/>
  <c r="I78" i="1" s="1"/>
  <c r="I80" i="1" s="1"/>
  <c r="I82" i="1" l="1"/>
  <c r="I84" i="1" l="1"/>
  <c r="I86" i="1" s="1"/>
  <c r="I88" i="1" s="1"/>
</calcChain>
</file>

<file path=xl/sharedStrings.xml><?xml version="1.0" encoding="utf-8"?>
<sst xmlns="http://schemas.openxmlformats.org/spreadsheetml/2006/main" count="219" uniqueCount="136">
  <si>
    <t>N.</t>
  </si>
  <si>
    <t>CATEGORIA</t>
  </si>
  <si>
    <t>QUANTITA'</t>
  </si>
  <si>
    <t>PREZZO UNITARIO - €</t>
  </si>
  <si>
    <t>IMPORTO PARZIALE - €</t>
  </si>
  <si>
    <t xml:space="preserve"> IMPORTO PER CATEGORIA - € </t>
  </si>
  <si>
    <t>a</t>
  </si>
  <si>
    <t>Fustaie</t>
  </si>
  <si>
    <t>fino a 100 ettari:</t>
  </si>
  <si>
    <t>Ha</t>
  </si>
  <si>
    <t>da 101 Ha a 250 Ha:</t>
  </si>
  <si>
    <t>da 251 Ha a 500 Ha:</t>
  </si>
  <si>
    <t>da 501 Ha a 1000 Ha:</t>
  </si>
  <si>
    <t>oltre 1001 Ha:</t>
  </si>
  <si>
    <t>Totale parziale - 1.a</t>
  </si>
  <si>
    <t>b</t>
  </si>
  <si>
    <t>Totale parziale - 1.b</t>
  </si>
  <si>
    <t>c</t>
  </si>
  <si>
    <t>Totale parziale - 1.c</t>
  </si>
  <si>
    <t>d</t>
  </si>
  <si>
    <r>
      <t xml:space="preserve">Altre superfici </t>
    </r>
    <r>
      <rPr>
        <sz val="11"/>
        <color rgb="FF000000"/>
        <rFont val="Calibri"/>
        <family val="2"/>
      </rPr>
      <t>(pascoli, prati, radure, incolti, improduttivi, arbusteti, boschi degradati, macchia mediterranea, altri terreni. ecc.)</t>
    </r>
  </si>
  <si>
    <t>Totale parziale - 1.d</t>
  </si>
  <si>
    <t>b.1</t>
  </si>
  <si>
    <t>b.2</t>
  </si>
  <si>
    <t>Rilievi dendroauxometrici</t>
  </si>
  <si>
    <t>c.1</t>
  </si>
  <si>
    <t>c.2</t>
  </si>
  <si>
    <t>cad</t>
  </si>
  <si>
    <t>c.3</t>
  </si>
  <si>
    <t>c.4</t>
  </si>
  <si>
    <t>c.5</t>
  </si>
  <si>
    <t>REVISIONE</t>
  </si>
  <si>
    <t>Altre superfici (pascoli, prati, radure, incolti, improduttivi, arbusteti, boschi degradati, macchia mediterranea, altri terreni. ecc.)</t>
  </si>
  <si>
    <t>Totale parziale - 3.a</t>
  </si>
  <si>
    <t>Totale parziale - 3.b</t>
  </si>
  <si>
    <t>Totale parziale - 3.c</t>
  </si>
  <si>
    <t>Totale parziale - 3.d</t>
  </si>
  <si>
    <t>--</t>
  </si>
  <si>
    <r>
      <t xml:space="preserve">ONORARIO </t>
    </r>
    <r>
      <rPr>
        <sz val="11"/>
        <color rgb="FF000000"/>
        <rFont val="Calibri"/>
        <family val="2"/>
      </rPr>
      <t>(al netto di Cassa previdenziale ed IVA nelle misure previste per legge)</t>
    </r>
  </si>
  <si>
    <t>Altre superfici (pascoli, prati, radure, incolti, aree improduttivi, arbusteti, boschi degradati, macchia mediterranea, altri terreni, ecc.).</t>
  </si>
  <si>
    <r>
      <t xml:space="preserve">Studio di Valutazione d'Incidenza </t>
    </r>
    <r>
      <rPr>
        <sz val="11"/>
        <color rgb="FF000000"/>
        <rFont val="Calibri"/>
        <family val="2"/>
      </rPr>
      <t/>
    </r>
  </si>
  <si>
    <t>TOTALE</t>
  </si>
  <si>
    <t>Calcolo valutazione d'incidenza</t>
  </si>
  <si>
    <t>c.7</t>
  </si>
  <si>
    <t>c.8</t>
  </si>
  <si>
    <r>
      <t xml:space="preserve">Rilievo con metodo Relascopico </t>
    </r>
    <r>
      <rPr>
        <b/>
        <sz val="11"/>
        <color rgb="FF000000"/>
        <rFont val="Calibri"/>
        <family val="2"/>
      </rPr>
      <t>(4)</t>
    </r>
  </si>
  <si>
    <r>
      <t xml:space="preserve">Albero Modello  - diametro fino a cm 30 </t>
    </r>
    <r>
      <rPr>
        <b/>
        <sz val="11"/>
        <color rgb="FF000000"/>
        <rFont val="Calibri"/>
        <family val="2"/>
      </rPr>
      <t>(5)</t>
    </r>
  </si>
  <si>
    <r>
      <t xml:space="preserve">Albero Modello - diametro superiore a cm 30 </t>
    </r>
    <r>
      <rPr>
        <b/>
        <sz val="11"/>
        <color rgb="FF000000"/>
        <rFont val="Calibri"/>
        <family val="2"/>
      </rPr>
      <t>(5)</t>
    </r>
  </si>
  <si>
    <r>
      <t xml:space="preserve">Transect </t>
    </r>
    <r>
      <rPr>
        <b/>
        <sz val="11"/>
        <color rgb="FF000000"/>
        <rFont val="Calibri"/>
        <family val="2"/>
      </rPr>
      <t>(6)</t>
    </r>
  </si>
  <si>
    <r>
      <t xml:space="preserve">Cavallettamento totale </t>
    </r>
    <r>
      <rPr>
        <b/>
        <sz val="11"/>
        <color rgb="FF000000"/>
        <rFont val="Calibri"/>
        <family val="2"/>
      </rPr>
      <t>(1)</t>
    </r>
  </si>
  <si>
    <t>Fustaie, cedui in conversione all'alto fusto/soprassuoli transitori, cedui semplici, matricinati e composti, fustaie/boschi di protezione, rimboschimenti.</t>
  </si>
  <si>
    <t>Cedui in conversione all'alto fusto/soprassuoli transitori, cedui composti</t>
  </si>
  <si>
    <t>Cedui semplici e matricinati, fustaie/boschi di protezione, rimboschimenti</t>
  </si>
  <si>
    <t>Rimboschimenti di conifere, di latifoglie e misti</t>
  </si>
  <si>
    <t>Fustataie/boschi di protezione</t>
  </si>
  <si>
    <t>Tipologia di soprassuolo</t>
  </si>
  <si>
    <t>suggerito</t>
  </si>
  <si>
    <t>min.</t>
  </si>
  <si>
    <t>max</t>
  </si>
  <si>
    <t>---</t>
  </si>
  <si>
    <t>Albero Modello  - diametro fino a cm 30</t>
  </si>
  <si>
    <t>Albero Modello - diametro superiore a cm 30</t>
  </si>
  <si>
    <t>Rilievi dendrometrici</t>
  </si>
  <si>
    <t>NON MODIFICABILE</t>
  </si>
  <si>
    <t>(1) - Articolo 93, comma 6, lettera "b", del Regolamento regionale n. 3/2017;</t>
  </si>
  <si>
    <t>(2) (6) - Articolo 93, commi n. 6,  lettera "a", e n. 8, del Regolamento regionale n. 3/2017;</t>
  </si>
  <si>
    <t>(3) - Articolo 93, commi n. 6, lettera "a", e n. 7, del Regolamento regionale n. 3/2017;</t>
  </si>
  <si>
    <t>(4) - Articolo 93, comma n. 6, lettera "c", del Regolamento regionale n. 3/2017;</t>
  </si>
  <si>
    <t>Cavallettamento totale</t>
  </si>
  <si>
    <t>Rilievo con metodo Relascopico</t>
  </si>
  <si>
    <t xml:space="preserve">Transect </t>
  </si>
  <si>
    <t>COMUNE DI:</t>
  </si>
  <si>
    <t>PROV.:</t>
  </si>
  <si>
    <t>SI = 1</t>
  </si>
  <si>
    <t>NO = 0</t>
  </si>
  <si>
    <t>e</t>
  </si>
  <si>
    <t>f</t>
  </si>
  <si>
    <t>g</t>
  </si>
  <si>
    <t>h</t>
  </si>
  <si>
    <t>i</t>
  </si>
  <si>
    <t>AREA NATURA 2000</t>
  </si>
  <si>
    <t>TECNICO ASSESTATORE</t>
  </si>
  <si>
    <t>DATA</t>
  </si>
  <si>
    <t>IL TECNICO INCARICATO</t>
  </si>
  <si>
    <t>Cedui semplici, matricinati</t>
  </si>
  <si>
    <t>Cedui composti</t>
  </si>
  <si>
    <r>
      <rPr>
        <b/>
        <sz val="13"/>
        <color rgb="FF000000"/>
        <rFont val="Calibri"/>
        <family val="2"/>
        <scheme val="minor"/>
      </rPr>
      <t>Soprassuoli transitori</t>
    </r>
    <r>
      <rPr>
        <sz val="11"/>
        <color rgb="FF000000"/>
        <rFont val="Calibri"/>
        <family val="2"/>
        <scheme val="minor"/>
      </rPr>
      <t xml:space="preserve">  - art. 71, comma 3, Reg. reg. 3/2017</t>
    </r>
  </si>
  <si>
    <r>
      <rPr>
        <b/>
        <sz val="13"/>
        <color rgb="FF000000"/>
        <rFont val="Calibri"/>
        <family val="2"/>
        <scheme val="minor"/>
      </rPr>
      <t>Cedui in conversione all'alto fusto</t>
    </r>
    <r>
      <rPr>
        <sz val="11"/>
        <color rgb="FF000000"/>
        <rFont val="Calibri"/>
        <family val="2"/>
        <scheme val="minor"/>
      </rPr>
      <t xml:space="preserve"> - artt. 27 e 71, commi 1 e 2, Reg. reg. 3/2017 (non cadenti al taglio - conversione naturale - fase di attesa)</t>
    </r>
  </si>
  <si>
    <r>
      <rPr>
        <b/>
        <sz val="13"/>
        <color rgb="FF000000"/>
        <rFont val="Calibri"/>
        <family val="2"/>
        <scheme val="minor"/>
      </rPr>
      <t>Cedui in conversione all'alto fusto</t>
    </r>
    <r>
      <rPr>
        <sz val="11"/>
        <color rgb="FF000000"/>
        <rFont val="Calibri"/>
        <family val="2"/>
        <scheme val="minor"/>
      </rPr>
      <t xml:space="preserve"> - artt. 27 e 71, commi 1 e 2, Reg. reg. 3/2017 (sottoposti a tagli di conversione)</t>
    </r>
  </si>
  <si>
    <r>
      <rPr>
        <b/>
        <sz val="12"/>
        <color rgb="FF000000"/>
        <rFont val="Calibri"/>
        <family val="2"/>
      </rPr>
      <t>Cassa previdenziale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(stimata su 1g)</t>
    </r>
    <r>
      <rPr>
        <b/>
        <sz val="11"/>
        <color rgb="FF000000"/>
        <rFont val="Calibri"/>
        <family val="2"/>
      </rPr>
      <t xml:space="preserve"> nella misura prevista per legge</t>
    </r>
  </si>
  <si>
    <r>
      <t xml:space="preserve">Totale parziale Onorario = 1.a+1.b+1.c+1.d </t>
    </r>
    <r>
      <rPr>
        <sz val="12"/>
        <color rgb="FF000000"/>
        <rFont val="Calibri"/>
        <family val="2"/>
      </rPr>
      <t>(escluso Cassa previdenziale e IVA)</t>
    </r>
  </si>
  <si>
    <t xml:space="preserve">Riduzione Onorario del 20% (in caso di revisione del PAF) </t>
  </si>
  <si>
    <t>(5) - Articolo 94 del Regolamento regionale n. 3/2017;</t>
  </si>
  <si>
    <t>(6) - Articolo 93, comma 8, del Regolamento regionale n. 3/2017;</t>
  </si>
  <si>
    <r>
      <rPr>
        <b/>
        <sz val="12"/>
        <color rgb="FF000000"/>
        <rFont val="Calibri"/>
        <family val="2"/>
      </rPr>
      <t>IVA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 xml:space="preserve">stimata su </t>
    </r>
    <r>
      <rPr>
        <i/>
        <sz val="11"/>
        <color rgb="FF000000"/>
        <rFont val="Calibri"/>
        <family val="2"/>
      </rPr>
      <t>Onorario</t>
    </r>
    <r>
      <rPr>
        <sz val="11"/>
        <color rgb="FF000000"/>
        <rFont val="Calibri"/>
        <family val="2"/>
      </rPr>
      <t xml:space="preserve"> (1g) + </t>
    </r>
    <r>
      <rPr>
        <i/>
        <sz val="11"/>
        <color rgb="FF000000"/>
        <rFont val="Calibri"/>
        <family val="2"/>
      </rPr>
      <t>Cassa previdenziale</t>
    </r>
    <r>
      <rPr>
        <sz val="11"/>
        <color rgb="FF000000"/>
        <rFont val="Calibri"/>
        <family val="2"/>
      </rPr>
      <t xml:space="preserve"> (1h)</t>
    </r>
    <r>
      <rPr>
        <b/>
        <sz val="11"/>
        <color rgb="FF000000"/>
        <rFont val="Calibri"/>
        <family val="2"/>
      </rPr>
      <t xml:space="preserve"> nella misura prevista per legge</t>
    </r>
  </si>
  <si>
    <r>
      <t>TOTALE ONORARIO = 1g+1h+1i</t>
    </r>
    <r>
      <rPr>
        <sz val="11"/>
        <color rgb="FF000000"/>
        <rFont val="Calibri"/>
        <family val="2"/>
      </rPr>
      <t xml:space="preserve"> (compreso Cassa ed IVA)</t>
    </r>
  </si>
  <si>
    <t>% cassa previdenziale</t>
  </si>
  <si>
    <t>% IVA</t>
  </si>
  <si>
    <t>c.9</t>
  </si>
  <si>
    <r>
      <t xml:space="preserve">Aree di saggio tradizionali di minimo mq 1200 </t>
    </r>
    <r>
      <rPr>
        <b/>
        <sz val="11"/>
        <color rgb="FF000000"/>
        <rFont val="Calibri"/>
        <family val="2"/>
      </rPr>
      <t>(2)</t>
    </r>
  </si>
  <si>
    <r>
      <t xml:space="preserve">Aree di saggio tradizionali di minimo mq 400 </t>
    </r>
    <r>
      <rPr>
        <b/>
        <sz val="11"/>
        <color rgb="FF000000"/>
        <rFont val="Calibri"/>
        <family val="2"/>
      </rPr>
      <t>(3)</t>
    </r>
  </si>
  <si>
    <t>Rilevi fotografici, analisi floristiche e geopedologiche, studi specifici</t>
  </si>
  <si>
    <t>PREZZO UNITARIO anno 2018- €</t>
  </si>
  <si>
    <t>PREZZO UNITARIO rivalutato anno 2025 - €</t>
  </si>
  <si>
    <t>https://rivaluta.istat.it/</t>
  </si>
  <si>
    <t>coefficiente gennaio 2018-febbraio 2025</t>
  </si>
  <si>
    <r>
      <t xml:space="preserve">Totale parziale Onorario al netto della riduzione del 20% </t>
    </r>
    <r>
      <rPr>
        <sz val="12"/>
        <color rgb="FF000000"/>
        <rFont val="Calibri"/>
        <family val="2"/>
      </rPr>
      <t>(1e-1f)</t>
    </r>
    <r>
      <rPr>
        <b/>
        <sz val="12"/>
        <color rgb="FF000000"/>
        <rFont val="Calibri"/>
        <family val="2"/>
      </rPr>
      <t xml:space="preserve"> </t>
    </r>
    <r>
      <rPr>
        <sz val="12"/>
        <color rgb="FF000000"/>
        <rFont val="Calibri"/>
        <family val="2"/>
      </rPr>
      <t>(escluso cassa e IVA)</t>
    </r>
  </si>
  <si>
    <r>
      <t xml:space="preserve">TOTALE GENERALE </t>
    </r>
    <r>
      <rPr>
        <sz val="16"/>
        <color rgb="FF000000"/>
        <rFont val="Calibri"/>
        <family val="2"/>
      </rPr>
      <t>(2 + 4)</t>
    </r>
  </si>
  <si>
    <t>n.</t>
  </si>
  <si>
    <t>(8) - Articolo 93, comma 14,bis, del Regolamento regionale n. 3/2017.</t>
  </si>
  <si>
    <t>c.10</t>
  </si>
  <si>
    <t>c.11</t>
  </si>
  <si>
    <r>
      <t xml:space="preserve">RILIEVO CON VOLO </t>
    </r>
    <r>
      <rPr>
        <b/>
        <sz val="20"/>
        <color theme="1"/>
        <rFont val="Calibri"/>
        <family val="2"/>
        <scheme val="minor"/>
      </rPr>
      <t>LIDAR</t>
    </r>
  </si>
  <si>
    <t>Calcolo volo LIDAR</t>
  </si>
  <si>
    <r>
      <t xml:space="preserve">Aree di saggio di minimo 1200 mq realizzate con LIDAR terrestre (scansione “3D Laser scanner) </t>
    </r>
    <r>
      <rPr>
        <b/>
        <sz val="11"/>
        <color rgb="FF000000"/>
        <rFont val="Calibri"/>
        <family val="2"/>
      </rPr>
      <t>(2)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(8)</t>
    </r>
  </si>
  <si>
    <t xml:space="preserve">Aree di saggio tradizionali di minimo mq 1200 </t>
  </si>
  <si>
    <t>Aree di saggio tradizionali di minimo mq 400</t>
  </si>
  <si>
    <t>Aree di saggio di minimo 1200 mq realizzate con LIDAR terrestre (scansione 3D Laser scanner)</t>
  </si>
  <si>
    <t>Calcolo Rilievi, Analisi, Studi</t>
  </si>
  <si>
    <t>(Regolamento regionale n. 3/2017 )</t>
  </si>
  <si>
    <t>VOCI DI COSTO PER ATTIVITA' RICONOSCIUTE</t>
  </si>
  <si>
    <r>
      <t xml:space="preserve">Studio di Valutazione d'Incidenza </t>
    </r>
    <r>
      <rPr>
        <sz val="11"/>
        <color rgb="FF000000"/>
        <rFont val="Calibri"/>
        <family val="2"/>
      </rPr>
      <t xml:space="preserve">(3%  di </t>
    </r>
    <r>
      <rPr>
        <i/>
        <sz val="11"/>
        <color rgb="FF000000"/>
        <rFont val="Calibri"/>
        <family val="2"/>
      </rPr>
      <t>1g+3a+3b+3c</t>
    </r>
    <r>
      <rPr>
        <sz val="11"/>
        <color rgb="FF000000"/>
        <rFont val="Calibri"/>
        <family val="2"/>
      </rPr>
      <t>. In ogni caso non potrà essere inferiore a euro 2.000,00 e superiore a euro 5.000,00)</t>
    </r>
  </si>
  <si>
    <r>
      <rPr>
        <b/>
        <sz val="12"/>
        <color rgb="FF000000"/>
        <rFont val="Calibri"/>
        <family val="2"/>
      </rPr>
      <t>Cassa previdenziale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(stimata su 3e)</t>
    </r>
    <r>
      <rPr>
        <b/>
        <sz val="11"/>
        <color rgb="FF000000"/>
        <rFont val="Calibri"/>
        <family val="2"/>
      </rPr>
      <t xml:space="preserve"> nella misura prevista per legge</t>
    </r>
  </si>
  <si>
    <t>c.12</t>
  </si>
  <si>
    <t>(7) - Articolo 93, comma 14,bis, del Regolamento regionale n. 3/2017.</t>
  </si>
  <si>
    <r>
      <t xml:space="preserve">Albero Modello stimato con LIDAR terrestre (scansione 3D Laser scanner) </t>
    </r>
    <r>
      <rPr>
        <b/>
        <sz val="11"/>
        <color rgb="FF000000"/>
        <rFont val="Calibri"/>
        <family val="2"/>
      </rPr>
      <t>(8)</t>
    </r>
  </si>
  <si>
    <r>
      <t xml:space="preserve">Albero Modello stimato con altre tecnologie di rilievo terrestre </t>
    </r>
    <r>
      <rPr>
        <b/>
        <sz val="11"/>
        <color rgb="FF000000"/>
        <rFont val="Calibri"/>
        <family val="2"/>
      </rPr>
      <t>(8)</t>
    </r>
  </si>
  <si>
    <t>Albero Modello stimato con altre tecnologie di rilievo terrestre</t>
  </si>
  <si>
    <t>PREZZARIO E COMPUTO METRICO - ESTIMATIVO PER LA REDAZIONE DEI PIANI DI GESTIONE FORESTALE</t>
  </si>
  <si>
    <r>
      <t>Totale parziale "</t>
    </r>
    <r>
      <rPr>
        <b/>
        <i/>
        <sz val="12"/>
        <color rgb="FF000000"/>
        <rFont val="Calibri"/>
        <family val="2"/>
      </rPr>
      <t>Voci di costo per attività riconociute</t>
    </r>
    <r>
      <rPr>
        <b/>
        <sz val="12"/>
        <color rgb="FF000000"/>
        <rFont val="Calibri"/>
        <family val="2"/>
      </rPr>
      <t xml:space="preserve">" = 3a+3b+3c+3d </t>
    </r>
    <r>
      <rPr>
        <sz val="12"/>
        <color rgb="FF000000"/>
        <rFont val="Calibri"/>
        <family val="2"/>
      </rPr>
      <t>(escluso IVA)</t>
    </r>
  </si>
  <si>
    <r>
      <t xml:space="preserve">IVA </t>
    </r>
    <r>
      <rPr>
        <i/>
        <sz val="11"/>
        <color rgb="FF000000"/>
        <rFont val="Calibri"/>
        <family val="2"/>
      </rPr>
      <t>stimata su "Voci di costo per attività riconociute" (3e) + Cassa previdenziale (3f)</t>
    </r>
    <r>
      <rPr>
        <b/>
        <sz val="12"/>
        <color rgb="FF000000"/>
        <rFont val="Calibri"/>
        <family val="2"/>
      </rPr>
      <t xml:space="preserve"> nella misura prevista per legge</t>
    </r>
  </si>
  <si>
    <r>
      <t>TOTALE "</t>
    </r>
    <r>
      <rPr>
        <b/>
        <i/>
        <sz val="11"/>
        <color rgb="FF000000"/>
        <rFont val="Calibri"/>
        <family val="2"/>
      </rPr>
      <t>VOCI DI COSTO PER ATTIVITA' RICONOSCIUTE</t>
    </r>
    <r>
      <rPr>
        <b/>
        <sz val="11"/>
        <color rgb="FF000000"/>
        <rFont val="Calibri"/>
        <family val="2"/>
      </rPr>
      <t xml:space="preserve">" = 3e+3f+3g </t>
    </r>
    <r>
      <rPr>
        <sz val="11"/>
        <color rgb="FF000000"/>
        <rFont val="Calibri"/>
        <family val="2"/>
      </rPr>
      <t>(compreso IVA)</t>
    </r>
    <r>
      <rPr>
        <b/>
        <sz val="11"/>
        <color rgb="FF000000"/>
        <rFont val="Calibri"/>
        <family val="2"/>
      </rPr>
      <t xml:space="preserve"> </t>
    </r>
  </si>
  <si>
    <t>Albero Modello  stimato con LIDAR terrestre (scansione 3D Laser scanner)</t>
  </si>
  <si>
    <r>
      <t xml:space="preserve">Rilievi mediante voli LIDAR </t>
    </r>
    <r>
      <rPr>
        <b/>
        <sz val="11"/>
        <color rgb="FF000000"/>
        <rFont val="Calibri"/>
        <family val="2"/>
      </rPr>
      <t>(7)</t>
    </r>
    <r>
      <rPr>
        <sz val="11"/>
        <color rgb="FF000000"/>
        <rFont val="Calibri"/>
        <family val="2"/>
      </rPr>
      <t xml:space="preserve"> (costo unitario 3 euro/Ha. Stima effettuata sulla superficie </t>
    </r>
    <r>
      <rPr>
        <i/>
        <sz val="11"/>
        <color rgb="FF000000"/>
        <rFont val="Calibri"/>
        <family val="2"/>
      </rPr>
      <t>3b.</t>
    </r>
    <r>
      <rPr>
        <sz val="11"/>
        <color rgb="FF000000"/>
        <rFont val="Calibri"/>
        <family val="2"/>
      </rPr>
      <t xml:space="preserve"> In ogni caso non inferiore a euro 1.000,00 e non superiore a euro 15.000,00)</t>
    </r>
  </si>
  <si>
    <r>
      <t xml:space="preserve">Rilievi fotografici, analisi floristiche e geopedologiche, altri studi specifici </t>
    </r>
    <r>
      <rPr>
        <sz val="11"/>
        <color rgb="FF000000"/>
        <rFont val="Calibri"/>
        <family val="2"/>
      </rPr>
      <t xml:space="preserve">(5%  di </t>
    </r>
    <r>
      <rPr>
        <i/>
        <sz val="11"/>
        <color rgb="FF000000"/>
        <rFont val="Calibri"/>
        <family val="2"/>
      </rPr>
      <t>3b</t>
    </r>
    <r>
      <rPr>
        <sz val="11"/>
        <color rgb="FF000000"/>
        <rFont val="Calibri"/>
        <family val="2"/>
      </rPr>
      <t>.  In ogni caso non potrà essere inferiore ad Euro 2.000,00 e superiore ad Euro 5.000,00)</t>
    </r>
  </si>
  <si>
    <r>
      <t xml:space="preserve">Individuazione dei confini e dei luoghi, realizzazione confinazione particellare (spesa comprensiva </t>
    </r>
    <r>
      <rPr>
        <b/>
        <sz val="11"/>
        <color theme="1"/>
        <rFont val="Calibri"/>
        <family val="2"/>
      </rPr>
      <t>di canneggiatori e manovali, acquisto vernice</t>
    </r>
    <r>
      <rPr>
        <b/>
        <sz val="11"/>
        <color rgb="FF000000"/>
        <rFont val="Calibri"/>
        <family val="2"/>
      </rPr>
      <t xml:space="preserve">), rilievi topografici, </t>
    </r>
    <r>
      <rPr>
        <b/>
        <sz val="11"/>
        <color theme="1"/>
        <rFont val="Calibri"/>
        <family val="2"/>
      </rPr>
      <t>elaborazioni e rappresentazioni cartografiche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</si>
</sst>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/yyyy;@"/>
  </numFmts>
  <fonts count="3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6"/>
      <color rgb="FF000000"/>
      <name val="Calibri"/>
      <family val="2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rgb="FF000000"/>
      <name val="Calibri"/>
      <family val="2"/>
    </font>
    <font>
      <i/>
      <sz val="11"/>
      <color rgb="FF000000"/>
      <name val="Calibri"/>
      <family val="2"/>
    </font>
    <font>
      <i/>
      <sz val="10"/>
      <color rgb="FF000000"/>
      <name val="Calibri"/>
      <family val="2"/>
    </font>
    <font>
      <b/>
      <sz val="8"/>
      <color rgb="FF000000"/>
      <name val="Calibri"/>
      <family val="2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rgb="FF000000"/>
      <name val="Calibri"/>
      <family val="2"/>
    </font>
    <font>
      <b/>
      <sz val="20"/>
      <color theme="1"/>
      <name val="Calibri"/>
      <family val="2"/>
      <scheme val="minor"/>
    </font>
    <font>
      <b/>
      <i/>
      <sz val="12"/>
      <color rgb="FF000000"/>
      <name val="Calibri"/>
      <family val="2"/>
    </font>
    <font>
      <b/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5" fillId="0" borderId="0" applyNumberFormat="0" applyFill="0" applyBorder="0" applyAlignment="0" applyProtection="0"/>
    <xf numFmtId="43" fontId="23" fillId="0" borderId="0" applyFont="0" applyFill="0" applyBorder="0" applyAlignment="0" applyProtection="0"/>
  </cellStyleXfs>
  <cellXfs count="186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4" borderId="1" xfId="0" quotePrefix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2" fontId="13" fillId="2" borderId="7" xfId="0" applyNumberFormat="1" applyFont="1" applyFill="1" applyBorder="1" applyAlignment="1">
      <alignment horizontal="center" vertical="center"/>
    </xf>
    <xf numFmtId="0" fontId="14" fillId="0" borderId="0" xfId="0" applyFont="1"/>
    <xf numFmtId="0" fontId="6" fillId="2" borderId="17" xfId="0" quotePrefix="1" applyFont="1" applyFill="1" applyBorder="1" applyAlignment="1">
      <alignment horizontal="center" vertical="center"/>
    </xf>
    <xf numFmtId="0" fontId="6" fillId="2" borderId="18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2" fontId="7" fillId="0" borderId="14" xfId="0" applyNumberFormat="1" applyFont="1" applyBorder="1" applyAlignment="1" applyProtection="1">
      <alignment horizontal="center" vertical="center" wrapText="1"/>
      <protection locked="0"/>
    </xf>
    <xf numFmtId="2" fontId="0" fillId="0" borderId="14" xfId="0" applyNumberFormat="1" applyBorder="1" applyAlignment="1" applyProtection="1">
      <alignment horizontal="center" vertical="center" wrapText="1"/>
      <protection locked="0"/>
    </xf>
    <xf numFmtId="2" fontId="7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1" fontId="0" fillId="2" borderId="1" xfId="0" quotePrefix="1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6" fillId="6" borderId="0" xfId="0" applyFont="1" applyFill="1" applyAlignment="1">
      <alignment horizontal="center" vertical="center"/>
    </xf>
    <xf numFmtId="0" fontId="6" fillId="6" borderId="0" xfId="0" quotePrefix="1" applyFont="1" applyFill="1" applyAlignment="1">
      <alignment horizontal="center" vertical="center"/>
    </xf>
    <xf numFmtId="0" fontId="0" fillId="6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9" fontId="0" fillId="0" borderId="1" xfId="0" applyNumberFormat="1" applyBorder="1" applyAlignment="1" applyProtection="1">
      <alignment horizontal="center" vertical="center"/>
      <protection locked="0"/>
    </xf>
    <xf numFmtId="4" fontId="0" fillId="0" borderId="0" xfId="0" applyNumberFormat="1" applyAlignment="1">
      <alignment horizontal="center" vertical="center"/>
    </xf>
    <xf numFmtId="43" fontId="0" fillId="0" borderId="0" xfId="2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9" fillId="2" borderId="10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2" fontId="0" fillId="2" borderId="20" xfId="0" applyNumberFormat="1" applyFill="1" applyBorder="1" applyAlignment="1">
      <alignment horizontal="center" vertical="center"/>
    </xf>
    <xf numFmtId="2" fontId="0" fillId="2" borderId="21" xfId="0" applyNumberFormat="1" applyFill="1" applyBorder="1" applyAlignment="1">
      <alignment horizontal="center" vertical="center"/>
    </xf>
    <xf numFmtId="2" fontId="0" fillId="2" borderId="22" xfId="0" applyNumberForma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4" fontId="1" fillId="0" borderId="24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5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9" fillId="4" borderId="2" xfId="0" applyFont="1" applyFill="1" applyBorder="1" applyAlignment="1">
      <alignment horizontal="right" vertical="center" wrapText="1"/>
    </xf>
    <xf numFmtId="0" fontId="9" fillId="4" borderId="6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0" fontId="1" fillId="4" borderId="6" xfId="0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horizontal="right" vertical="center" wrapText="1"/>
    </xf>
    <xf numFmtId="0" fontId="1" fillId="4" borderId="2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</cellXfs>
  <cellStyles count="3">
    <cellStyle name="Collegamento ipertestuale" xfId="1" builtinId="8"/>
    <cellStyle name="Migliaia" xfId="2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rivaluta.istat.it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35"/>
  <sheetViews>
    <sheetView zoomScale="70" zoomScaleNormal="70" workbookViewId="0">
      <selection activeCell="H12" sqref="H12"/>
    </sheetView>
  </sheetViews>
  <sheetFormatPr defaultRowHeight="14.4" x14ac:dyDescent="0.3"/>
  <cols>
    <col min="1" max="1" width="4.109375" customWidth="1"/>
    <col min="2" max="2" width="9.109375" customWidth="1"/>
    <col min="4" max="4" width="30.6640625" customWidth="1"/>
    <col min="5" max="5" width="6.109375" customWidth="1"/>
    <col min="6" max="7" width="11.109375" customWidth="1"/>
    <col min="8" max="8" width="11.6640625" customWidth="1"/>
    <col min="10" max="10" width="16.109375" customWidth="1"/>
    <col min="11" max="11" width="12.88671875" customWidth="1"/>
    <col min="12" max="12" width="3.88671875" customWidth="1"/>
    <col min="17" max="17" width="13.21875" customWidth="1"/>
    <col min="18" max="20" width="13.44140625" customWidth="1"/>
    <col min="22" max="22" width="11.88671875" customWidth="1"/>
    <col min="23" max="23" width="9.6640625" bestFit="1" customWidth="1"/>
    <col min="24" max="24" width="8.88671875" customWidth="1"/>
    <col min="25" max="25" width="21.5546875" customWidth="1"/>
  </cols>
  <sheetData>
    <row r="1" spans="2:24" ht="16.5" customHeight="1" x14ac:dyDescent="0.3"/>
    <row r="2" spans="2:24" ht="30.75" customHeight="1" x14ac:dyDescent="0.3">
      <c r="B2" s="94" t="s">
        <v>71</v>
      </c>
      <c r="C2" s="94"/>
      <c r="D2" s="95"/>
      <c r="E2" s="95"/>
      <c r="F2" s="95"/>
      <c r="G2" s="95"/>
      <c r="H2" s="95"/>
      <c r="I2" s="65" t="s">
        <v>72</v>
      </c>
      <c r="J2" s="81"/>
      <c r="O2" s="98" t="s">
        <v>96</v>
      </c>
      <c r="P2" s="98"/>
      <c r="Q2" s="98"/>
      <c r="R2" s="91"/>
    </row>
    <row r="3" spans="2:24" ht="14.25" customHeight="1" x14ac:dyDescent="0.3">
      <c r="B3" s="31"/>
      <c r="C3" s="31"/>
      <c r="D3" s="31"/>
      <c r="E3" s="31"/>
      <c r="F3" s="31"/>
      <c r="G3" s="31"/>
      <c r="H3" s="31"/>
      <c r="I3" s="31"/>
      <c r="O3" s="84"/>
      <c r="P3" s="84"/>
      <c r="Q3" s="84"/>
      <c r="R3" s="78"/>
    </row>
    <row r="4" spans="2:24" ht="28.5" customHeight="1" x14ac:dyDescent="0.3">
      <c r="B4" s="99" t="s">
        <v>81</v>
      </c>
      <c r="C4" s="124"/>
      <c r="D4" s="124"/>
      <c r="E4" s="100"/>
      <c r="F4" s="95"/>
      <c r="G4" s="95"/>
      <c r="H4" s="95"/>
      <c r="I4" s="95"/>
      <c r="J4" s="95"/>
      <c r="O4" s="98" t="s">
        <v>97</v>
      </c>
      <c r="P4" s="98"/>
      <c r="Q4" s="98"/>
      <c r="R4" s="91"/>
    </row>
    <row r="5" spans="2:24" ht="14.25" customHeight="1" x14ac:dyDescent="0.3">
      <c r="B5" s="31"/>
      <c r="C5" s="31"/>
      <c r="D5" s="31"/>
      <c r="E5" s="31"/>
      <c r="F5" s="31"/>
      <c r="G5" s="31"/>
      <c r="H5" s="31"/>
      <c r="I5" s="31"/>
    </row>
    <row r="6" spans="2:24" ht="27" customHeight="1" x14ac:dyDescent="0.3">
      <c r="B6" s="99" t="s">
        <v>82</v>
      </c>
      <c r="C6" s="100"/>
      <c r="D6" s="101"/>
      <c r="E6" s="101"/>
      <c r="F6" s="101"/>
      <c r="G6" s="31"/>
      <c r="H6" s="31"/>
      <c r="I6" s="31"/>
    </row>
    <row r="7" spans="2:24" ht="35.4" customHeight="1" x14ac:dyDescent="0.3">
      <c r="B7" s="31"/>
      <c r="C7" s="31"/>
      <c r="D7" s="31"/>
      <c r="E7" s="31"/>
      <c r="F7" s="31"/>
      <c r="G7" s="31"/>
      <c r="H7" s="31"/>
      <c r="I7" s="31"/>
    </row>
    <row r="8" spans="2:24" ht="14.25" customHeight="1" x14ac:dyDescent="0.3">
      <c r="B8" s="31"/>
      <c r="C8" s="31"/>
      <c r="D8" s="31"/>
      <c r="E8" s="31"/>
      <c r="F8" s="31"/>
      <c r="G8" s="31"/>
      <c r="H8" s="31"/>
      <c r="I8" s="31"/>
    </row>
    <row r="9" spans="2:24" ht="26.4" customHeight="1" thickBot="1" x14ac:dyDescent="0.35">
      <c r="B9" s="31"/>
      <c r="C9" s="31"/>
      <c r="D9" s="31"/>
      <c r="E9" s="31"/>
      <c r="F9" s="31"/>
      <c r="G9" s="31"/>
      <c r="H9" s="31"/>
      <c r="I9" s="31"/>
    </row>
    <row r="10" spans="2:24" ht="33" customHeight="1" thickBot="1" x14ac:dyDescent="0.35">
      <c r="B10" s="96" t="s">
        <v>31</v>
      </c>
      <c r="C10" s="97"/>
      <c r="D10" s="97"/>
      <c r="E10" s="97"/>
      <c r="F10" s="51" t="s">
        <v>73</v>
      </c>
      <c r="G10" s="52" t="s">
        <v>74</v>
      </c>
      <c r="H10" s="74"/>
      <c r="I10" s="73"/>
    </row>
    <row r="11" spans="2:24" ht="33" customHeight="1" thickBot="1" x14ac:dyDescent="0.35">
      <c r="B11" s="96" t="s">
        <v>80</v>
      </c>
      <c r="C11" s="97"/>
      <c r="D11" s="97"/>
      <c r="E11" s="97"/>
      <c r="F11" s="51" t="s">
        <v>73</v>
      </c>
      <c r="G11" s="52" t="s">
        <v>74</v>
      </c>
      <c r="H11" s="74"/>
      <c r="I11" s="73"/>
    </row>
    <row r="12" spans="2:24" ht="43.8" customHeight="1" thickBot="1" x14ac:dyDescent="0.35">
      <c r="B12" s="128" t="s">
        <v>101</v>
      </c>
      <c r="C12" s="129"/>
      <c r="D12" s="129"/>
      <c r="E12" s="129"/>
      <c r="F12" s="51" t="s">
        <v>73</v>
      </c>
      <c r="G12" s="52" t="s">
        <v>74</v>
      </c>
      <c r="H12" s="74"/>
      <c r="I12" s="73"/>
    </row>
    <row r="13" spans="2:24" ht="49.8" customHeight="1" thickBot="1" x14ac:dyDescent="0.35">
      <c r="B13" s="128" t="s">
        <v>112</v>
      </c>
      <c r="C13" s="129"/>
      <c r="D13" s="129"/>
      <c r="E13" s="129"/>
      <c r="F13" s="51" t="s">
        <v>73</v>
      </c>
      <c r="G13" s="52" t="s">
        <v>74</v>
      </c>
      <c r="H13" s="74"/>
      <c r="I13" s="69"/>
    </row>
    <row r="14" spans="2:24" ht="22.5" customHeight="1" x14ac:dyDescent="0.3">
      <c r="B14" s="70"/>
      <c r="C14" s="70"/>
      <c r="D14" s="70"/>
      <c r="E14" s="70"/>
      <c r="F14" s="71"/>
      <c r="G14" s="71"/>
      <c r="H14" s="72"/>
      <c r="I14" s="69"/>
    </row>
    <row r="15" spans="2:24" ht="15" thickBot="1" x14ac:dyDescent="0.35">
      <c r="W15" s="102" t="s">
        <v>56</v>
      </c>
      <c r="X15" s="103"/>
    </row>
    <row r="16" spans="2:24" ht="43.5" customHeight="1" x14ac:dyDescent="0.6">
      <c r="B16" s="107" t="s">
        <v>55</v>
      </c>
      <c r="C16" s="108"/>
      <c r="D16" s="108"/>
      <c r="E16" s="108"/>
      <c r="F16" s="108"/>
      <c r="G16" s="108"/>
      <c r="H16" s="108"/>
      <c r="I16" s="108"/>
      <c r="J16" s="109"/>
      <c r="K16" s="50"/>
      <c r="L16" s="50"/>
      <c r="M16" s="104" t="s">
        <v>62</v>
      </c>
      <c r="N16" s="105"/>
      <c r="O16" s="105"/>
      <c r="P16" s="105"/>
      <c r="Q16" s="105"/>
      <c r="R16" s="105"/>
      <c r="S16" s="105"/>
      <c r="T16" s="105"/>
      <c r="U16" s="105"/>
      <c r="V16" s="106"/>
      <c r="W16" s="66" t="s">
        <v>57</v>
      </c>
      <c r="X16" s="66" t="s">
        <v>58</v>
      </c>
    </row>
    <row r="17" spans="2:24" ht="42" customHeight="1" x14ac:dyDescent="0.3">
      <c r="B17" s="114" t="s">
        <v>7</v>
      </c>
      <c r="C17" s="113"/>
      <c r="D17" s="113"/>
      <c r="E17" s="113"/>
      <c r="F17" s="113"/>
      <c r="G17" s="113"/>
      <c r="H17" s="113"/>
      <c r="I17" s="62" t="s">
        <v>9</v>
      </c>
      <c r="J17" s="57"/>
      <c r="K17" s="1"/>
      <c r="M17" s="116" t="s">
        <v>68</v>
      </c>
      <c r="N17" s="117"/>
      <c r="O17" s="117"/>
      <c r="P17" s="117"/>
      <c r="Q17" s="117"/>
      <c r="R17" s="117"/>
      <c r="S17" s="117"/>
      <c r="T17" s="117"/>
      <c r="U17" s="37" t="s">
        <v>9</v>
      </c>
      <c r="V17" s="80"/>
      <c r="W17" s="67" t="s">
        <v>59</v>
      </c>
      <c r="X17" s="67" t="s">
        <v>59</v>
      </c>
    </row>
    <row r="18" spans="2:24" ht="42" customHeight="1" x14ac:dyDescent="0.3">
      <c r="B18" s="112" t="s">
        <v>86</v>
      </c>
      <c r="C18" s="113"/>
      <c r="D18" s="113"/>
      <c r="E18" s="113"/>
      <c r="F18" s="113"/>
      <c r="G18" s="113"/>
      <c r="H18" s="113"/>
      <c r="I18" s="62" t="s">
        <v>9</v>
      </c>
      <c r="J18" s="58"/>
      <c r="K18" s="121">
        <f>SUM(J18:J21)</f>
        <v>0</v>
      </c>
      <c r="M18" s="116" t="s">
        <v>115</v>
      </c>
      <c r="N18" s="116"/>
      <c r="O18" s="116"/>
      <c r="P18" s="116"/>
      <c r="Q18" s="116"/>
      <c r="R18" s="116"/>
      <c r="S18" s="116"/>
      <c r="T18" s="116"/>
      <c r="U18" s="37" t="s">
        <v>27</v>
      </c>
      <c r="V18" s="60"/>
      <c r="W18" s="68">
        <f>(J17+J18+J24-V20-V17-V23)/4</f>
        <v>0</v>
      </c>
      <c r="X18" s="67" t="s">
        <v>59</v>
      </c>
    </row>
    <row r="19" spans="2:24" ht="42" customHeight="1" x14ac:dyDescent="0.3">
      <c r="B19" s="112" t="s">
        <v>87</v>
      </c>
      <c r="C19" s="113"/>
      <c r="D19" s="113"/>
      <c r="E19" s="113"/>
      <c r="F19" s="113"/>
      <c r="G19" s="113"/>
      <c r="H19" s="113"/>
      <c r="I19" s="62" t="s">
        <v>9</v>
      </c>
      <c r="J19" s="58"/>
      <c r="K19" s="122"/>
      <c r="M19" s="116" t="s">
        <v>116</v>
      </c>
      <c r="N19" s="116"/>
      <c r="O19" s="116"/>
      <c r="P19" s="116"/>
      <c r="Q19" s="116"/>
      <c r="R19" s="116"/>
      <c r="S19" s="116"/>
      <c r="T19" s="116"/>
      <c r="U19" s="37" t="s">
        <v>27</v>
      </c>
      <c r="V19" s="60"/>
      <c r="W19" s="68">
        <f>(J22+J23+J19+J20+J21)/5</f>
        <v>0</v>
      </c>
      <c r="X19" s="68">
        <f>(J21+J20+J22+J23)/3</f>
        <v>0</v>
      </c>
    </row>
    <row r="20" spans="2:24" ht="42" customHeight="1" x14ac:dyDescent="0.3">
      <c r="B20" s="112" t="s">
        <v>88</v>
      </c>
      <c r="C20" s="113"/>
      <c r="D20" s="113"/>
      <c r="E20" s="113"/>
      <c r="F20" s="113"/>
      <c r="G20" s="113"/>
      <c r="H20" s="113"/>
      <c r="I20" s="62" t="s">
        <v>9</v>
      </c>
      <c r="J20" s="58"/>
      <c r="K20" s="122"/>
      <c r="M20" s="118" t="s">
        <v>69</v>
      </c>
      <c r="N20" s="119"/>
      <c r="O20" s="119"/>
      <c r="P20" s="119"/>
      <c r="Q20" s="119"/>
      <c r="R20" s="119"/>
      <c r="S20" s="119"/>
      <c r="T20" s="120"/>
      <c r="U20" s="37" t="s">
        <v>9</v>
      </c>
      <c r="V20" s="61"/>
      <c r="W20" s="82"/>
      <c r="X20" s="82"/>
    </row>
    <row r="21" spans="2:24" ht="42" customHeight="1" x14ac:dyDescent="0.3">
      <c r="B21" s="114" t="s">
        <v>85</v>
      </c>
      <c r="C21" s="115"/>
      <c r="D21" s="115"/>
      <c r="E21" s="115"/>
      <c r="F21" s="115"/>
      <c r="G21" s="115"/>
      <c r="H21" s="115"/>
      <c r="I21" s="62" t="s">
        <v>9</v>
      </c>
      <c r="J21" s="58"/>
      <c r="K21" s="123"/>
      <c r="M21" s="118" t="s">
        <v>60</v>
      </c>
      <c r="N21" s="119"/>
      <c r="O21" s="119"/>
      <c r="P21" s="119"/>
      <c r="Q21" s="119"/>
      <c r="R21" s="119"/>
      <c r="S21" s="119"/>
      <c r="T21" s="120"/>
      <c r="U21" s="37" t="s">
        <v>27</v>
      </c>
      <c r="V21" s="60"/>
      <c r="W21" s="1"/>
      <c r="X21" s="1"/>
    </row>
    <row r="22" spans="2:24" ht="42" customHeight="1" x14ac:dyDescent="0.3">
      <c r="B22" s="110" t="s">
        <v>84</v>
      </c>
      <c r="C22" s="111"/>
      <c r="D22" s="111"/>
      <c r="E22" s="111"/>
      <c r="F22" s="111"/>
      <c r="G22" s="111"/>
      <c r="H22" s="111"/>
      <c r="I22" s="62" t="s">
        <v>9</v>
      </c>
      <c r="J22" s="58"/>
      <c r="K22" s="121">
        <f>+J22+J23+J24</f>
        <v>0</v>
      </c>
      <c r="M22" s="118" t="s">
        <v>61</v>
      </c>
      <c r="N22" s="119"/>
      <c r="O22" s="119"/>
      <c r="P22" s="119"/>
      <c r="Q22" s="119"/>
      <c r="R22" s="119"/>
      <c r="S22" s="119"/>
      <c r="T22" s="120"/>
      <c r="U22" s="37" t="s">
        <v>27</v>
      </c>
      <c r="V22" s="60"/>
      <c r="W22" s="1"/>
      <c r="X22" s="1"/>
    </row>
    <row r="23" spans="2:24" ht="42" customHeight="1" x14ac:dyDescent="0.3">
      <c r="B23" s="110" t="s">
        <v>54</v>
      </c>
      <c r="C23" s="111"/>
      <c r="D23" s="111"/>
      <c r="E23" s="111"/>
      <c r="F23" s="111"/>
      <c r="G23" s="111"/>
      <c r="H23" s="111"/>
      <c r="I23" s="62" t="s">
        <v>9</v>
      </c>
      <c r="J23" s="58"/>
      <c r="K23" s="122"/>
      <c r="M23" s="118" t="s">
        <v>70</v>
      </c>
      <c r="N23" s="119"/>
      <c r="O23" s="119"/>
      <c r="P23" s="119"/>
      <c r="Q23" s="119"/>
      <c r="R23" s="119"/>
      <c r="S23" s="119"/>
      <c r="T23" s="120"/>
      <c r="U23" s="37" t="s">
        <v>9</v>
      </c>
      <c r="V23" s="60"/>
      <c r="W23" s="1"/>
      <c r="X23" s="1"/>
    </row>
    <row r="24" spans="2:24" ht="42" customHeight="1" x14ac:dyDescent="0.3">
      <c r="B24" s="110" t="s">
        <v>53</v>
      </c>
      <c r="C24" s="111"/>
      <c r="D24" s="111"/>
      <c r="E24" s="111"/>
      <c r="F24" s="111"/>
      <c r="G24" s="111"/>
      <c r="H24" s="111"/>
      <c r="I24" s="62" t="s">
        <v>9</v>
      </c>
      <c r="J24" s="58"/>
      <c r="K24" s="123"/>
      <c r="M24" s="118" t="s">
        <v>117</v>
      </c>
      <c r="N24" s="119"/>
      <c r="O24" s="119"/>
      <c r="P24" s="119"/>
      <c r="Q24" s="119"/>
      <c r="R24" s="119"/>
      <c r="S24" s="119"/>
      <c r="T24" s="120"/>
      <c r="U24" s="37" t="s">
        <v>27</v>
      </c>
      <c r="V24" s="60"/>
      <c r="W24" s="68">
        <f>(J17+J18+J24-V20-V17-V23)/4</f>
        <v>0</v>
      </c>
      <c r="X24" s="67" t="s">
        <v>59</v>
      </c>
    </row>
    <row r="25" spans="2:24" ht="42" customHeight="1" thickBot="1" x14ac:dyDescent="0.35">
      <c r="B25" s="126" t="s">
        <v>32</v>
      </c>
      <c r="C25" s="127"/>
      <c r="D25" s="127"/>
      <c r="E25" s="127"/>
      <c r="F25" s="127"/>
      <c r="G25" s="127"/>
      <c r="H25" s="127"/>
      <c r="I25" s="63" t="s">
        <v>9</v>
      </c>
      <c r="J25" s="59"/>
      <c r="K25" s="1"/>
      <c r="M25" s="116" t="s">
        <v>132</v>
      </c>
      <c r="N25" s="116"/>
      <c r="O25" s="116"/>
      <c r="P25" s="116"/>
      <c r="Q25" s="116"/>
      <c r="R25" s="116"/>
      <c r="S25" s="116"/>
      <c r="T25" s="116"/>
      <c r="U25" s="37" t="s">
        <v>27</v>
      </c>
      <c r="V25" s="60"/>
    </row>
    <row r="26" spans="2:24" ht="42" customHeight="1" x14ac:dyDescent="0.3">
      <c r="B26" s="33"/>
      <c r="C26" s="33"/>
      <c r="D26" s="33"/>
      <c r="E26" s="33"/>
      <c r="F26" s="33"/>
      <c r="G26" s="33"/>
      <c r="H26" s="125" t="s">
        <v>41</v>
      </c>
      <c r="I26" s="125"/>
      <c r="J26" s="49">
        <f>SUM(J17:J25)</f>
        <v>0</v>
      </c>
      <c r="K26" s="1"/>
      <c r="M26" s="116" t="s">
        <v>127</v>
      </c>
      <c r="N26" s="116"/>
      <c r="O26" s="116"/>
      <c r="P26" s="116"/>
      <c r="Q26" s="116"/>
      <c r="R26" s="116"/>
      <c r="S26" s="116"/>
      <c r="T26" s="116"/>
      <c r="U26" s="37" t="s">
        <v>27</v>
      </c>
      <c r="V26" s="60"/>
    </row>
    <row r="28" spans="2:24" ht="30" customHeight="1" x14ac:dyDescent="0.3"/>
    <row r="29" spans="2:24" ht="30" customHeight="1" x14ac:dyDescent="0.3"/>
    <row r="30" spans="2:24" ht="96.75" customHeight="1" x14ac:dyDescent="0.3"/>
    <row r="31" spans="2:24" ht="55.5" customHeight="1" x14ac:dyDescent="0.3"/>
    <row r="32" spans="2:24" ht="78.75" customHeight="1" x14ac:dyDescent="0.3"/>
    <row r="33" ht="30" customHeight="1" x14ac:dyDescent="0.3"/>
    <row r="34" ht="30" customHeight="1" x14ac:dyDescent="0.3"/>
    <row r="35" ht="78" customHeight="1" x14ac:dyDescent="0.3"/>
  </sheetData>
  <sheetProtection algorithmName="SHA-512" hashValue="9NrogSvBmJ7la5ZnnZ7Y8y/jUywNqy0XOrwVNvK8oJGOljU1/D7h837ZM6EwHqt7r9CGsbYr80CWPaKdCt8CWw==" saltValue="c2Fm2K544gKT1JufCGe7PQ==" spinCount="100000" sheet="1" objects="1" scenarios="1" selectLockedCells="1"/>
  <mergeCells count="37">
    <mergeCell ref="M26:T26"/>
    <mergeCell ref="B4:E4"/>
    <mergeCell ref="H26:I26"/>
    <mergeCell ref="B17:H17"/>
    <mergeCell ref="B25:H25"/>
    <mergeCell ref="B18:H18"/>
    <mergeCell ref="B24:H24"/>
    <mergeCell ref="B13:E13"/>
    <mergeCell ref="B12:E12"/>
    <mergeCell ref="M25:T25"/>
    <mergeCell ref="M20:T20"/>
    <mergeCell ref="M24:T24"/>
    <mergeCell ref="W15:X15"/>
    <mergeCell ref="M16:V16"/>
    <mergeCell ref="B16:J16"/>
    <mergeCell ref="B22:H22"/>
    <mergeCell ref="B23:H23"/>
    <mergeCell ref="B19:H19"/>
    <mergeCell ref="B21:H21"/>
    <mergeCell ref="M17:T17"/>
    <mergeCell ref="M18:T18"/>
    <mergeCell ref="M22:T22"/>
    <mergeCell ref="M23:T23"/>
    <mergeCell ref="B20:H20"/>
    <mergeCell ref="K22:K24"/>
    <mergeCell ref="K18:K21"/>
    <mergeCell ref="M19:T19"/>
    <mergeCell ref="M21:T21"/>
    <mergeCell ref="B2:C2"/>
    <mergeCell ref="D2:H2"/>
    <mergeCell ref="B11:E11"/>
    <mergeCell ref="F4:J4"/>
    <mergeCell ref="O2:Q2"/>
    <mergeCell ref="O4:Q4"/>
    <mergeCell ref="B6:C6"/>
    <mergeCell ref="D6:F6"/>
    <mergeCell ref="B10:E10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9"/>
  <sheetViews>
    <sheetView tabSelected="1" topLeftCell="A51" zoomScaleNormal="100" workbookViewId="0">
      <selection activeCell="G58" sqref="G58"/>
    </sheetView>
  </sheetViews>
  <sheetFormatPr defaultColWidth="9.109375" defaultRowHeight="14.4" x14ac:dyDescent="0.3"/>
  <cols>
    <col min="1" max="1" width="5" style="1" customWidth="1"/>
    <col min="2" max="2" width="4.44140625" style="1" customWidth="1"/>
    <col min="3" max="3" width="8.44140625" style="1" customWidth="1"/>
    <col min="4" max="4" width="33.33203125" style="1" customWidth="1"/>
    <col min="5" max="5" width="5.33203125" style="1" customWidth="1"/>
    <col min="6" max="6" width="10.109375" style="1" customWidth="1"/>
    <col min="7" max="7" width="12.88671875" style="1" customWidth="1"/>
    <col min="8" max="8" width="13.109375" style="1" customWidth="1"/>
    <col min="9" max="10" width="14.6640625" style="1" customWidth="1"/>
    <col min="11" max="11" width="5.5546875" style="1" customWidth="1"/>
    <col min="12" max="12" width="11.88671875" style="1" customWidth="1"/>
    <col min="13" max="13" width="9.6640625" style="1" customWidth="1"/>
    <col min="14" max="14" width="6" style="1" customWidth="1"/>
    <col min="15" max="15" width="9" style="1" hidden="1" customWidth="1"/>
    <col min="16" max="16" width="6" style="1" hidden="1" customWidth="1"/>
    <col min="17" max="19" width="21.5546875" style="1" hidden="1" customWidth="1"/>
    <col min="20" max="20" width="14.5546875" style="1" hidden="1" customWidth="1"/>
    <col min="21" max="21" width="14.5546875" style="1" customWidth="1"/>
    <col min="22" max="16384" width="9.109375" style="1"/>
  </cols>
  <sheetData>
    <row r="1" spans="1:19" ht="24" customHeight="1" x14ac:dyDescent="0.3">
      <c r="A1" s="99" t="s">
        <v>71</v>
      </c>
      <c r="B1" s="124"/>
      <c r="C1" s="100"/>
      <c r="D1" s="174">
        <f>'CARICAMENTO DATI'!D2</f>
        <v>0</v>
      </c>
      <c r="E1" s="175"/>
      <c r="F1" s="175"/>
      <c r="G1" s="176"/>
      <c r="H1" s="65" t="s">
        <v>72</v>
      </c>
      <c r="I1" s="79">
        <f>'CARICAMENTO DATI'!$J$2</f>
        <v>0</v>
      </c>
      <c r="Q1" s="140" t="s">
        <v>104</v>
      </c>
      <c r="R1" s="138" t="s">
        <v>105</v>
      </c>
      <c r="S1" s="141">
        <v>1.1930000000000001</v>
      </c>
    </row>
    <row r="2" spans="1:19" ht="9" customHeight="1" x14ac:dyDescent="0.3">
      <c r="A2" s="76"/>
      <c r="B2" s="76"/>
      <c r="C2" s="76"/>
      <c r="D2" s="75"/>
      <c r="E2" s="75"/>
      <c r="F2" s="75"/>
      <c r="G2" s="75"/>
      <c r="H2" s="77"/>
      <c r="I2" s="78"/>
      <c r="Q2" s="140"/>
      <c r="R2" s="139"/>
      <c r="S2" s="141"/>
    </row>
    <row r="3" spans="1:19" ht="19.5" customHeight="1" x14ac:dyDescent="0.3">
      <c r="A3" s="155" t="s">
        <v>128</v>
      </c>
      <c r="B3" s="155"/>
      <c r="C3" s="155"/>
      <c r="D3" s="155"/>
      <c r="E3" s="155"/>
      <c r="F3" s="155"/>
      <c r="G3" s="155"/>
      <c r="H3" s="155"/>
      <c r="I3" s="155"/>
      <c r="J3" s="31"/>
      <c r="Q3" s="140"/>
      <c r="R3" s="139"/>
      <c r="S3" s="141"/>
    </row>
    <row r="4" spans="1:19" ht="12" customHeight="1" x14ac:dyDescent="0.3">
      <c r="A4" s="168" t="s">
        <v>119</v>
      </c>
      <c r="B4" s="168"/>
      <c r="C4" s="168"/>
      <c r="D4" s="168"/>
      <c r="E4" s="168"/>
      <c r="F4" s="168"/>
      <c r="G4" s="168"/>
      <c r="H4" s="168"/>
      <c r="I4" s="168"/>
      <c r="J4" s="41"/>
      <c r="Q4" s="85"/>
      <c r="R4" s="85"/>
      <c r="S4" s="85"/>
    </row>
    <row r="5" spans="1:19" ht="9.75" customHeight="1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19" ht="34.5" customHeight="1" x14ac:dyDescent="0.3">
      <c r="A6" s="2" t="s">
        <v>0</v>
      </c>
      <c r="B6" s="170" t="s">
        <v>1</v>
      </c>
      <c r="C6" s="170"/>
      <c r="D6" s="170"/>
      <c r="E6" s="170"/>
      <c r="F6" s="3" t="s">
        <v>2</v>
      </c>
      <c r="G6" s="3" t="s">
        <v>3</v>
      </c>
      <c r="H6" s="3" t="s">
        <v>4</v>
      </c>
      <c r="I6" s="3" t="s">
        <v>5</v>
      </c>
      <c r="J6" s="42"/>
      <c r="Q6" s="3" t="s">
        <v>102</v>
      </c>
      <c r="R6" s="3" t="s">
        <v>103</v>
      </c>
    </row>
    <row r="7" spans="1:19" ht="53.25" customHeight="1" x14ac:dyDescent="0.3">
      <c r="A7" s="4">
        <v>1</v>
      </c>
      <c r="B7" s="153" t="s">
        <v>38</v>
      </c>
      <c r="C7" s="165"/>
      <c r="D7" s="154"/>
      <c r="E7" s="5"/>
      <c r="F7" s="4"/>
      <c r="G7" s="4"/>
      <c r="H7" s="4"/>
      <c r="I7" s="4"/>
      <c r="J7" s="38"/>
      <c r="Q7" s="4"/>
      <c r="R7" s="4"/>
    </row>
    <row r="8" spans="1:19" ht="20.25" customHeight="1" x14ac:dyDescent="0.3">
      <c r="A8" s="4"/>
      <c r="B8" s="4" t="s">
        <v>6</v>
      </c>
      <c r="C8" s="153" t="s">
        <v>7</v>
      </c>
      <c r="D8" s="154"/>
      <c r="E8" s="5"/>
      <c r="F8" s="5"/>
      <c r="G8" s="5"/>
      <c r="H8" s="5"/>
      <c r="I8" s="5"/>
      <c r="J8" s="43"/>
      <c r="Q8" s="5"/>
      <c r="R8" s="5"/>
    </row>
    <row r="9" spans="1:19" ht="20.25" customHeight="1" x14ac:dyDescent="0.3">
      <c r="A9" s="4"/>
      <c r="B9" s="6"/>
      <c r="C9" s="151" t="s">
        <v>8</v>
      </c>
      <c r="D9" s="152"/>
      <c r="E9" s="5" t="s">
        <v>9</v>
      </c>
      <c r="F9" s="37">
        <f>IF('CARICAMENTO DATI'!J17&gt;100,100,'CARICAMENTO DATI'!J17)</f>
        <v>0</v>
      </c>
      <c r="G9" s="54">
        <v>62.799520000000001</v>
      </c>
      <c r="H9" s="20">
        <f t="shared" ref="H9:H13" si="0">+G9*F9</f>
        <v>0</v>
      </c>
      <c r="I9" s="130"/>
      <c r="J9" s="34"/>
      <c r="Q9" s="53">
        <v>52.64</v>
      </c>
      <c r="R9" s="54">
        <f>+Q9*$S$1</f>
        <v>62.799520000000001</v>
      </c>
    </row>
    <row r="10" spans="1:19" ht="20.25" customHeight="1" x14ac:dyDescent="0.3">
      <c r="A10" s="4"/>
      <c r="B10" s="6"/>
      <c r="C10" s="151" t="s">
        <v>10</v>
      </c>
      <c r="D10" s="152"/>
      <c r="E10" s="5" t="s">
        <v>9</v>
      </c>
      <c r="F10" s="37">
        <f>IF('CARICAMENTO DATI'!J17&lt;=250,'CARICAMENTO DATI'!J17-F9,150)</f>
        <v>0</v>
      </c>
      <c r="G10" s="54">
        <v>47.111570000000007</v>
      </c>
      <c r="H10" s="20">
        <f t="shared" si="0"/>
        <v>0</v>
      </c>
      <c r="I10" s="131"/>
      <c r="J10" s="34"/>
      <c r="Q10" s="53">
        <v>39.49</v>
      </c>
      <c r="R10" s="54">
        <f t="shared" ref="R10:R13" si="1">+Q10*$S$1</f>
        <v>47.111570000000007</v>
      </c>
    </row>
    <row r="11" spans="1:19" ht="20.25" customHeight="1" x14ac:dyDescent="0.3">
      <c r="A11" s="4"/>
      <c r="B11" s="6"/>
      <c r="C11" s="151" t="s">
        <v>11</v>
      </c>
      <c r="D11" s="152"/>
      <c r="E11" s="5" t="s">
        <v>9</v>
      </c>
      <c r="F11" s="37">
        <f>IF('CARICAMENTO DATI'!J17&lt;=500,'CARICAMENTO DATI'!J17-(F9+F10),250)</f>
        <v>0</v>
      </c>
      <c r="G11" s="54">
        <v>31.399760000000001</v>
      </c>
      <c r="H11" s="20">
        <f t="shared" si="0"/>
        <v>0</v>
      </c>
      <c r="I11" s="131"/>
      <c r="J11" s="34"/>
      <c r="Q11" s="53">
        <v>26.32</v>
      </c>
      <c r="R11" s="54">
        <f t="shared" si="1"/>
        <v>31.399760000000001</v>
      </c>
    </row>
    <row r="12" spans="1:19" ht="20.25" customHeight="1" x14ac:dyDescent="0.3">
      <c r="A12" s="4"/>
      <c r="B12" s="6"/>
      <c r="C12" s="151" t="s">
        <v>12</v>
      </c>
      <c r="D12" s="152"/>
      <c r="E12" s="5" t="s">
        <v>9</v>
      </c>
      <c r="F12" s="37">
        <f>IF('CARICAMENTO DATI'!J17&lt;=1000,'CARICAMENTO DATI'!J17-(F9+F10+F11),500)</f>
        <v>0</v>
      </c>
      <c r="G12" s="54">
        <v>21.975060000000003</v>
      </c>
      <c r="H12" s="20">
        <f t="shared" si="0"/>
        <v>0</v>
      </c>
      <c r="I12" s="131"/>
      <c r="J12" s="34"/>
      <c r="Q12" s="53">
        <v>18.420000000000002</v>
      </c>
      <c r="R12" s="54">
        <f t="shared" si="1"/>
        <v>21.975060000000003</v>
      </c>
    </row>
    <row r="13" spans="1:19" ht="20.25" customHeight="1" x14ac:dyDescent="0.3">
      <c r="A13" s="4"/>
      <c r="B13" s="6"/>
      <c r="C13" s="151" t="s">
        <v>13</v>
      </c>
      <c r="D13" s="152"/>
      <c r="E13" s="5" t="s">
        <v>9</v>
      </c>
      <c r="F13" s="37">
        <f>IF('CARICAMENTO DATI'!J17&gt;1000,'CARICAMENTO DATI'!J17-(F9+F10+F11+F12),0)</f>
        <v>0</v>
      </c>
      <c r="G13" s="54">
        <v>15.69988</v>
      </c>
      <c r="H13" s="20">
        <f t="shared" si="0"/>
        <v>0</v>
      </c>
      <c r="I13" s="132"/>
      <c r="J13" s="34"/>
      <c r="Q13" s="53">
        <v>13.16</v>
      </c>
      <c r="R13" s="54">
        <f t="shared" si="1"/>
        <v>15.69988</v>
      </c>
    </row>
    <row r="14" spans="1:19" ht="6.75" customHeight="1" x14ac:dyDescent="0.3">
      <c r="A14" s="4"/>
      <c r="B14" s="5"/>
      <c r="C14" s="156"/>
      <c r="D14" s="157"/>
      <c r="E14" s="5"/>
      <c r="F14" s="4"/>
      <c r="G14" s="25"/>
      <c r="H14" s="15"/>
      <c r="I14" s="15"/>
      <c r="J14" s="34"/>
      <c r="Q14" s="7"/>
      <c r="R14" s="25"/>
    </row>
    <row r="15" spans="1:19" ht="20.25" customHeight="1" x14ac:dyDescent="0.3">
      <c r="A15" s="4"/>
      <c r="B15" s="5"/>
      <c r="C15" s="150" t="s">
        <v>14</v>
      </c>
      <c r="D15" s="149"/>
      <c r="E15" s="9"/>
      <c r="F15" s="8">
        <f>SUM(F9:F13)</f>
        <v>0</v>
      </c>
      <c r="G15" s="86"/>
      <c r="H15" s="16"/>
      <c r="I15" s="16">
        <f>SUM(H9:H13)</f>
        <v>0</v>
      </c>
      <c r="J15" s="34"/>
      <c r="Q15" s="8"/>
      <c r="R15" s="86"/>
    </row>
    <row r="16" spans="1:19" ht="6.75" customHeight="1" x14ac:dyDescent="0.3">
      <c r="A16" s="4"/>
      <c r="B16" s="5"/>
      <c r="C16" s="163"/>
      <c r="D16" s="164"/>
      <c r="E16" s="10"/>
      <c r="F16" s="7"/>
      <c r="G16" s="25"/>
      <c r="H16" s="7"/>
      <c r="I16" s="7"/>
      <c r="J16" s="38"/>
      <c r="Q16" s="7"/>
      <c r="R16" s="25"/>
    </row>
    <row r="17" spans="1:18" ht="48" customHeight="1" x14ac:dyDescent="0.3">
      <c r="A17" s="4"/>
      <c r="B17" s="4" t="s">
        <v>15</v>
      </c>
      <c r="C17" s="153" t="s">
        <v>51</v>
      </c>
      <c r="D17" s="154"/>
      <c r="E17" s="5"/>
      <c r="F17" s="5"/>
      <c r="G17" s="87"/>
      <c r="H17" s="5"/>
      <c r="I17" s="5"/>
      <c r="J17" s="43"/>
      <c r="Q17" s="10"/>
      <c r="R17" s="87"/>
    </row>
    <row r="18" spans="1:18" ht="20.25" customHeight="1" x14ac:dyDescent="0.3">
      <c r="A18" s="4"/>
      <c r="B18" s="5"/>
      <c r="C18" s="151" t="s">
        <v>8</v>
      </c>
      <c r="D18" s="152"/>
      <c r="E18" s="5" t="s">
        <v>9</v>
      </c>
      <c r="F18" s="37">
        <f>IF('CARICAMENTO DATI'!K18&gt;100,100,'CARICAMENTO DATI'!K18)</f>
        <v>0</v>
      </c>
      <c r="G18" s="54">
        <v>41.862370000000006</v>
      </c>
      <c r="H18" s="20">
        <f t="shared" ref="H18:H22" si="2">+G18*F18</f>
        <v>0</v>
      </c>
      <c r="I18" s="133"/>
      <c r="J18" s="38"/>
      <c r="Q18" s="53">
        <v>35.090000000000003</v>
      </c>
      <c r="R18" s="54">
        <f>+Q18*$S$1</f>
        <v>41.862370000000006</v>
      </c>
    </row>
    <row r="19" spans="1:18" ht="20.25" customHeight="1" x14ac:dyDescent="0.3">
      <c r="A19" s="4"/>
      <c r="B19" s="5"/>
      <c r="C19" s="151" t="s">
        <v>10</v>
      </c>
      <c r="D19" s="152"/>
      <c r="E19" s="5" t="s">
        <v>9</v>
      </c>
      <c r="F19" s="37">
        <f>IF('CARICAMENTO DATI'!K18&lt;=250,'CARICAMENTO DATI'!K18-F18,150)</f>
        <v>0</v>
      </c>
      <c r="G19" s="54">
        <v>31.399760000000001</v>
      </c>
      <c r="H19" s="20">
        <f t="shared" si="2"/>
        <v>0</v>
      </c>
      <c r="I19" s="134"/>
      <c r="J19" s="38"/>
      <c r="Q19" s="53">
        <v>26.32</v>
      </c>
      <c r="R19" s="54">
        <f t="shared" ref="R19:R22" si="3">+Q19*$S$1</f>
        <v>31.399760000000001</v>
      </c>
    </row>
    <row r="20" spans="1:18" ht="20.25" customHeight="1" x14ac:dyDescent="0.3">
      <c r="A20" s="4"/>
      <c r="B20" s="5"/>
      <c r="C20" s="151" t="s">
        <v>11</v>
      </c>
      <c r="D20" s="152"/>
      <c r="E20" s="5" t="s">
        <v>9</v>
      </c>
      <c r="F20" s="37">
        <f>IF('CARICAMENTO DATI'!K18&lt;=500,'CARICAMENTO DATI'!K18-(F18+F19),250)</f>
        <v>0</v>
      </c>
      <c r="G20" s="54">
        <v>20.925219999999999</v>
      </c>
      <c r="H20" s="20">
        <f t="shared" si="2"/>
        <v>0</v>
      </c>
      <c r="I20" s="134"/>
      <c r="J20" s="38"/>
      <c r="Q20" s="53">
        <v>17.54</v>
      </c>
      <c r="R20" s="54">
        <f t="shared" si="3"/>
        <v>20.925219999999999</v>
      </c>
    </row>
    <row r="21" spans="1:18" ht="20.25" customHeight="1" x14ac:dyDescent="0.3">
      <c r="A21" s="4"/>
      <c r="B21" s="5"/>
      <c r="C21" s="151" t="s">
        <v>12</v>
      </c>
      <c r="D21" s="152"/>
      <c r="E21" s="5" t="s">
        <v>9</v>
      </c>
      <c r="F21" s="37">
        <f>IF('CARICAMENTO DATI'!K18&lt;=1000,'CARICAMENTO DATI'!K18-(F18+F19+F20),500)</f>
        <v>0</v>
      </c>
      <c r="G21" s="54">
        <v>14.650040000000001</v>
      </c>
      <c r="H21" s="20">
        <f t="shared" si="2"/>
        <v>0</v>
      </c>
      <c r="I21" s="134"/>
      <c r="J21" s="38"/>
      <c r="Q21" s="53">
        <v>12.28</v>
      </c>
      <c r="R21" s="54">
        <f t="shared" si="3"/>
        <v>14.650040000000001</v>
      </c>
    </row>
    <row r="22" spans="1:18" ht="20.25" customHeight="1" x14ac:dyDescent="0.3">
      <c r="A22" s="4"/>
      <c r="B22" s="5"/>
      <c r="C22" s="151" t="s">
        <v>13</v>
      </c>
      <c r="D22" s="152"/>
      <c r="E22" s="5" t="s">
        <v>9</v>
      </c>
      <c r="F22" s="37">
        <f>IF('CARICAMENTO DATI'!K18&gt;1000,'CARICAMENTO DATI'!K18-(F18+F19+F20+F21),0)</f>
        <v>0</v>
      </c>
      <c r="G22" s="54">
        <v>10.46261</v>
      </c>
      <c r="H22" s="20">
        <f t="shared" si="2"/>
        <v>0</v>
      </c>
      <c r="I22" s="135"/>
      <c r="J22" s="38"/>
      <c r="Q22" s="53">
        <v>8.77</v>
      </c>
      <c r="R22" s="54">
        <f t="shared" si="3"/>
        <v>10.46261</v>
      </c>
    </row>
    <row r="23" spans="1:18" ht="8.25" customHeight="1" x14ac:dyDescent="0.3">
      <c r="A23" s="4"/>
      <c r="B23" s="5"/>
      <c r="C23" s="156"/>
      <c r="D23" s="157"/>
      <c r="E23" s="5"/>
      <c r="F23" s="4"/>
      <c r="G23" s="25"/>
      <c r="H23" s="4"/>
      <c r="I23" s="4"/>
      <c r="J23" s="38"/>
      <c r="Q23" s="7"/>
      <c r="R23" s="25"/>
    </row>
    <row r="24" spans="1:18" ht="20.25" customHeight="1" x14ac:dyDescent="0.3">
      <c r="A24" s="4"/>
      <c r="B24" s="5"/>
      <c r="C24" s="150" t="s">
        <v>16</v>
      </c>
      <c r="D24" s="149"/>
      <c r="E24" s="9"/>
      <c r="F24" s="8">
        <f>SUM(F18:F22)</f>
        <v>0</v>
      </c>
      <c r="G24" s="86"/>
      <c r="H24" s="8"/>
      <c r="I24" s="16">
        <f>SUM(H18:H22)</f>
        <v>0</v>
      </c>
      <c r="J24" s="34"/>
      <c r="Q24" s="8"/>
      <c r="R24" s="86"/>
    </row>
    <row r="25" spans="1:18" ht="6.75" customHeight="1" x14ac:dyDescent="0.3">
      <c r="A25" s="4"/>
      <c r="B25" s="5"/>
      <c r="C25" s="156"/>
      <c r="D25" s="157"/>
      <c r="E25" s="5"/>
      <c r="F25" s="4"/>
      <c r="G25" s="25"/>
      <c r="H25" s="4"/>
      <c r="I25" s="4"/>
      <c r="J25" s="38"/>
      <c r="Q25" s="7"/>
      <c r="R25" s="25"/>
    </row>
    <row r="26" spans="1:18" ht="48" customHeight="1" x14ac:dyDescent="0.3">
      <c r="A26" s="11"/>
      <c r="B26" s="4" t="s">
        <v>17</v>
      </c>
      <c r="C26" s="153" t="s">
        <v>52</v>
      </c>
      <c r="D26" s="154"/>
      <c r="E26" s="11"/>
      <c r="F26" s="11"/>
      <c r="G26" s="88"/>
      <c r="H26" s="11"/>
      <c r="I26" s="11"/>
      <c r="J26" s="44"/>
      <c r="Q26" s="12"/>
      <c r="R26" s="88"/>
    </row>
    <row r="27" spans="1:18" ht="20.25" customHeight="1" x14ac:dyDescent="0.3">
      <c r="A27" s="4"/>
      <c r="B27" s="4"/>
      <c r="C27" s="151" t="s">
        <v>8</v>
      </c>
      <c r="D27" s="152"/>
      <c r="E27" s="5" t="s">
        <v>9</v>
      </c>
      <c r="F27" s="37">
        <f>IF('CARICAMENTO DATI'!K22&gt;100,100,'CARICAMENTO DATI'!K22)</f>
        <v>0</v>
      </c>
      <c r="G27" s="54">
        <v>20.925219999999999</v>
      </c>
      <c r="H27" s="20">
        <f>+G27*F27</f>
        <v>0</v>
      </c>
      <c r="I27" s="133"/>
      <c r="J27" s="38"/>
      <c r="Q27" s="53">
        <v>17.54</v>
      </c>
      <c r="R27" s="54">
        <f t="shared" ref="R27:R31" si="4">+Q27*$S$1</f>
        <v>20.925219999999999</v>
      </c>
    </row>
    <row r="28" spans="1:18" ht="20.25" customHeight="1" x14ac:dyDescent="0.3">
      <c r="A28" s="4"/>
      <c r="B28" s="4"/>
      <c r="C28" s="151" t="s">
        <v>10</v>
      </c>
      <c r="D28" s="152"/>
      <c r="E28" s="5" t="s">
        <v>9</v>
      </c>
      <c r="F28" s="37">
        <f>IF('CARICAMENTO DATI'!K22&lt;=250,'CARICAMENTO DATI'!K22-F27,150)</f>
        <v>0</v>
      </c>
      <c r="G28" s="54">
        <v>15.69988</v>
      </c>
      <c r="H28" s="20">
        <f t="shared" ref="H28:H31" si="5">+G28*F28</f>
        <v>0</v>
      </c>
      <c r="I28" s="134"/>
      <c r="J28" s="38"/>
      <c r="Q28" s="53">
        <v>13.16</v>
      </c>
      <c r="R28" s="54">
        <f t="shared" si="4"/>
        <v>15.69988</v>
      </c>
    </row>
    <row r="29" spans="1:18" ht="20.25" customHeight="1" x14ac:dyDescent="0.3">
      <c r="A29" s="4"/>
      <c r="B29" s="4"/>
      <c r="C29" s="151" t="s">
        <v>11</v>
      </c>
      <c r="D29" s="152"/>
      <c r="E29" s="5" t="s">
        <v>9</v>
      </c>
      <c r="F29" s="37">
        <f>IF('CARICAMENTO DATI'!K22&lt;=500,'CARICAMENTO DATI'!K22-(F27+F28),250)</f>
        <v>0</v>
      </c>
      <c r="G29" s="54">
        <v>10.46261</v>
      </c>
      <c r="H29" s="20">
        <f t="shared" si="5"/>
        <v>0</v>
      </c>
      <c r="I29" s="134"/>
      <c r="J29" s="38"/>
      <c r="Q29" s="53">
        <v>8.77</v>
      </c>
      <c r="R29" s="54">
        <f t="shared" si="4"/>
        <v>10.46261</v>
      </c>
    </row>
    <row r="30" spans="1:18" ht="20.25" customHeight="1" x14ac:dyDescent="0.3">
      <c r="A30" s="4"/>
      <c r="B30" s="4"/>
      <c r="C30" s="151" t="s">
        <v>12</v>
      </c>
      <c r="D30" s="152"/>
      <c r="E30" s="5" t="s">
        <v>9</v>
      </c>
      <c r="F30" s="37">
        <f>IF('CARICAMENTO DATI'!K22&lt;=1000,'CARICAMENTO DATI'!K22-(F27+F28+F29),500)</f>
        <v>0</v>
      </c>
      <c r="G30" s="54">
        <v>7.3250200000000003</v>
      </c>
      <c r="H30" s="20">
        <f t="shared" si="5"/>
        <v>0</v>
      </c>
      <c r="I30" s="134"/>
      <c r="J30" s="38"/>
      <c r="Q30" s="53">
        <v>6.14</v>
      </c>
      <c r="R30" s="54">
        <f t="shared" si="4"/>
        <v>7.3250200000000003</v>
      </c>
    </row>
    <row r="31" spans="1:18" ht="20.25" customHeight="1" x14ac:dyDescent="0.3">
      <c r="A31" s="4"/>
      <c r="B31" s="4"/>
      <c r="C31" s="151" t="s">
        <v>13</v>
      </c>
      <c r="D31" s="152"/>
      <c r="E31" s="5" t="s">
        <v>9</v>
      </c>
      <c r="F31" s="37">
        <f>IF('CARICAMENTO DATI'!K22&gt;1000,'CARICAMENTO DATI'!K22-(F27+F28+F29+F30),0)</f>
        <v>0</v>
      </c>
      <c r="G31" s="54">
        <v>5.2372699999999996</v>
      </c>
      <c r="H31" s="20">
        <f t="shared" si="5"/>
        <v>0</v>
      </c>
      <c r="I31" s="135"/>
      <c r="J31" s="38"/>
      <c r="Q31" s="53">
        <v>4.3899999999999997</v>
      </c>
      <c r="R31" s="54">
        <f t="shared" si="4"/>
        <v>5.2372699999999996</v>
      </c>
    </row>
    <row r="32" spans="1:18" ht="8.25" customHeight="1" x14ac:dyDescent="0.3">
      <c r="A32" s="4"/>
      <c r="B32" s="5"/>
      <c r="C32" s="156"/>
      <c r="D32" s="157"/>
      <c r="E32" s="5"/>
      <c r="F32" s="4"/>
      <c r="G32" s="25"/>
      <c r="H32" s="4"/>
      <c r="I32" s="4"/>
      <c r="J32" s="38"/>
      <c r="Q32" s="7"/>
      <c r="R32" s="25"/>
    </row>
    <row r="33" spans="1:18" ht="20.25" customHeight="1" x14ac:dyDescent="0.3">
      <c r="A33" s="4"/>
      <c r="B33" s="5"/>
      <c r="C33" s="150" t="s">
        <v>18</v>
      </c>
      <c r="D33" s="149"/>
      <c r="E33" s="9"/>
      <c r="F33" s="8">
        <f>SUM(F27:F32)</f>
        <v>0</v>
      </c>
      <c r="G33" s="26"/>
      <c r="H33" s="8"/>
      <c r="I33" s="16">
        <f>SUM(H27:H31)</f>
        <v>0</v>
      </c>
      <c r="J33" s="34"/>
      <c r="Q33" s="9"/>
      <c r="R33" s="26"/>
    </row>
    <row r="34" spans="1:18" ht="9" customHeight="1" x14ac:dyDescent="0.3">
      <c r="A34" s="4"/>
      <c r="B34" s="5"/>
      <c r="C34" s="156"/>
      <c r="D34" s="157"/>
      <c r="E34" s="5"/>
      <c r="F34" s="4"/>
      <c r="G34" s="25"/>
      <c r="H34" s="4"/>
      <c r="I34" s="4"/>
      <c r="J34" s="38"/>
      <c r="Q34" s="7"/>
      <c r="R34" s="25"/>
    </row>
    <row r="35" spans="1:18" ht="63.75" customHeight="1" x14ac:dyDescent="0.3">
      <c r="A35" s="4"/>
      <c r="B35" s="4" t="s">
        <v>19</v>
      </c>
      <c r="C35" s="153" t="s">
        <v>20</v>
      </c>
      <c r="D35" s="154"/>
      <c r="E35" s="5" t="s">
        <v>9</v>
      </c>
      <c r="F35" s="37">
        <f>+'CARICAMENTO DATI'!J25</f>
        <v>0</v>
      </c>
      <c r="G35" s="54">
        <v>2.83934</v>
      </c>
      <c r="H35" s="20">
        <f t="shared" ref="H35" si="6">+G35*F35</f>
        <v>0</v>
      </c>
      <c r="I35" s="4"/>
      <c r="J35" s="38"/>
      <c r="Q35" s="53">
        <v>2.38</v>
      </c>
      <c r="R35" s="54">
        <f>+Q35*$S$1</f>
        <v>2.83934</v>
      </c>
    </row>
    <row r="36" spans="1:18" ht="8.25" customHeight="1" x14ac:dyDescent="0.3">
      <c r="A36" s="4"/>
      <c r="B36" s="5"/>
      <c r="C36" s="156"/>
      <c r="D36" s="157"/>
      <c r="E36" s="5"/>
      <c r="F36" s="4"/>
      <c r="G36" s="4"/>
      <c r="H36" s="4"/>
      <c r="I36" s="4"/>
      <c r="J36" s="38"/>
      <c r="Q36" s="177"/>
      <c r="R36" s="178"/>
    </row>
    <row r="37" spans="1:18" ht="20.25" customHeight="1" x14ac:dyDescent="0.3">
      <c r="A37" s="4"/>
      <c r="B37" s="5"/>
      <c r="C37" s="150" t="s">
        <v>21</v>
      </c>
      <c r="D37" s="149"/>
      <c r="E37" s="9"/>
      <c r="F37" s="8">
        <f>+F35</f>
        <v>0</v>
      </c>
      <c r="G37" s="9"/>
      <c r="H37" s="8"/>
      <c r="I37" s="16">
        <f>SUM(H35)</f>
        <v>0</v>
      </c>
      <c r="J37" s="34"/>
      <c r="Q37" s="177"/>
      <c r="R37" s="178"/>
    </row>
    <row r="38" spans="1:18" ht="20.25" customHeight="1" x14ac:dyDescent="0.3">
      <c r="A38" s="4"/>
      <c r="B38" s="5"/>
      <c r="C38" s="163"/>
      <c r="D38" s="164"/>
      <c r="E38" s="10"/>
      <c r="F38" s="7"/>
      <c r="G38" s="10"/>
      <c r="H38" s="7"/>
      <c r="I38" s="17"/>
      <c r="J38" s="34"/>
      <c r="Q38" s="177"/>
      <c r="R38" s="178"/>
    </row>
    <row r="39" spans="1:18" ht="19.5" customHeight="1" x14ac:dyDescent="0.3">
      <c r="A39" s="4"/>
      <c r="B39" s="4" t="s">
        <v>75</v>
      </c>
      <c r="C39" s="145" t="s">
        <v>90</v>
      </c>
      <c r="D39" s="146"/>
      <c r="E39" s="146"/>
      <c r="F39" s="146"/>
      <c r="G39" s="146"/>
      <c r="H39" s="147"/>
      <c r="I39" s="28">
        <f>SUM(I15:I37)</f>
        <v>0</v>
      </c>
      <c r="J39" s="39"/>
      <c r="Q39" s="177"/>
      <c r="R39" s="178"/>
    </row>
    <row r="40" spans="1:18" ht="7.5" customHeight="1" x14ac:dyDescent="0.3">
      <c r="A40" s="4"/>
      <c r="B40" s="4"/>
      <c r="C40" s="156"/>
      <c r="D40" s="157"/>
      <c r="E40" s="5"/>
      <c r="F40" s="4"/>
      <c r="G40" s="4"/>
      <c r="H40" s="4"/>
      <c r="I40" s="15"/>
      <c r="J40" s="34"/>
      <c r="Q40" s="177"/>
      <c r="R40" s="178"/>
    </row>
    <row r="41" spans="1:18" ht="21" customHeight="1" x14ac:dyDescent="0.3">
      <c r="A41" s="4"/>
      <c r="B41" s="4" t="s">
        <v>76</v>
      </c>
      <c r="C41" s="145" t="s">
        <v>91</v>
      </c>
      <c r="D41" s="146"/>
      <c r="E41" s="146"/>
      <c r="F41" s="146"/>
      <c r="G41" s="146"/>
      <c r="H41" s="147"/>
      <c r="I41" s="16">
        <f>+I39*0.2*'CARICAMENTO DATI'!H10</f>
        <v>0</v>
      </c>
      <c r="J41" s="34"/>
      <c r="Q41" s="177"/>
      <c r="R41" s="178"/>
    </row>
    <row r="42" spans="1:18" ht="8.25" customHeight="1" x14ac:dyDescent="0.3">
      <c r="A42" s="4"/>
      <c r="B42" s="4"/>
      <c r="C42" s="163"/>
      <c r="D42" s="164"/>
      <c r="E42" s="10"/>
      <c r="F42" s="7"/>
      <c r="G42" s="7"/>
      <c r="H42" s="7"/>
      <c r="I42" s="15"/>
      <c r="J42" s="34"/>
      <c r="Q42" s="177"/>
      <c r="R42" s="178"/>
    </row>
    <row r="43" spans="1:18" ht="19.5" customHeight="1" x14ac:dyDescent="0.3">
      <c r="A43" s="4"/>
      <c r="B43" s="4" t="s">
        <v>77</v>
      </c>
      <c r="C43" s="145" t="s">
        <v>106</v>
      </c>
      <c r="D43" s="148"/>
      <c r="E43" s="148"/>
      <c r="F43" s="148"/>
      <c r="G43" s="148"/>
      <c r="H43" s="149"/>
      <c r="I43" s="16">
        <f>+I39-I41</f>
        <v>0</v>
      </c>
      <c r="J43" s="34"/>
      <c r="Q43" s="177"/>
      <c r="R43" s="178"/>
    </row>
    <row r="44" spans="1:18" ht="9" customHeight="1" x14ac:dyDescent="0.3">
      <c r="A44" s="4"/>
      <c r="B44" s="4"/>
      <c r="C44" s="156"/>
      <c r="D44" s="157"/>
      <c r="E44" s="5"/>
      <c r="F44" s="4"/>
      <c r="G44" s="4"/>
      <c r="H44" s="4"/>
      <c r="I44" s="15"/>
      <c r="J44" s="34"/>
      <c r="Q44" s="177"/>
      <c r="R44" s="178"/>
    </row>
    <row r="45" spans="1:18" ht="23.25" customHeight="1" x14ac:dyDescent="0.3">
      <c r="A45" s="13"/>
      <c r="B45" s="13" t="s">
        <v>78</v>
      </c>
      <c r="C45" s="150" t="s">
        <v>89</v>
      </c>
      <c r="D45" s="148"/>
      <c r="E45" s="148"/>
      <c r="F45" s="148"/>
      <c r="G45" s="148"/>
      <c r="H45" s="149"/>
      <c r="I45" s="18">
        <f>+I43*'CARICAMENTO DATI'!R2</f>
        <v>0</v>
      </c>
      <c r="J45" s="40"/>
      <c r="Q45" s="177"/>
      <c r="R45" s="178"/>
    </row>
    <row r="46" spans="1:18" ht="8.25" customHeight="1" x14ac:dyDescent="0.3">
      <c r="A46" s="13"/>
      <c r="B46" s="13"/>
      <c r="C46" s="159"/>
      <c r="D46" s="160"/>
      <c r="E46" s="14"/>
      <c r="F46" s="13"/>
      <c r="G46" s="14"/>
      <c r="H46" s="14"/>
      <c r="I46" s="19"/>
      <c r="J46" s="40"/>
      <c r="Q46" s="177"/>
      <c r="R46" s="178"/>
    </row>
    <row r="47" spans="1:18" ht="20.25" customHeight="1" x14ac:dyDescent="0.3">
      <c r="A47" s="13"/>
      <c r="B47" s="13" t="s">
        <v>79</v>
      </c>
      <c r="C47" s="150" t="s">
        <v>94</v>
      </c>
      <c r="D47" s="148"/>
      <c r="E47" s="148"/>
      <c r="F47" s="148"/>
      <c r="G47" s="148"/>
      <c r="H47" s="149"/>
      <c r="I47" s="18">
        <f>+(I45+I43)*'CARICAMENTO DATI'!R4</f>
        <v>0</v>
      </c>
      <c r="J47" s="40"/>
      <c r="Q47" s="177"/>
      <c r="R47" s="178"/>
    </row>
    <row r="48" spans="1:18" ht="9" customHeight="1" x14ac:dyDescent="0.3">
      <c r="A48" s="4"/>
      <c r="B48" s="4"/>
      <c r="C48" s="161"/>
      <c r="D48" s="162"/>
      <c r="E48" s="5"/>
      <c r="F48" s="4"/>
      <c r="G48" s="4"/>
      <c r="H48" s="4"/>
      <c r="I48" s="4"/>
      <c r="J48" s="38"/>
      <c r="Q48" s="177"/>
      <c r="R48" s="178"/>
    </row>
    <row r="49" spans="1:18" ht="26.25" customHeight="1" x14ac:dyDescent="0.3">
      <c r="A49" s="4">
        <v>2</v>
      </c>
      <c r="B49" s="4"/>
      <c r="C49" s="142" t="s">
        <v>95</v>
      </c>
      <c r="D49" s="143"/>
      <c r="E49" s="143"/>
      <c r="F49" s="143"/>
      <c r="G49" s="143"/>
      <c r="H49" s="144"/>
      <c r="I49" s="20">
        <f>+I47+I45+I43</f>
        <v>0</v>
      </c>
      <c r="J49" s="34"/>
      <c r="Q49" s="177"/>
      <c r="R49" s="178"/>
    </row>
    <row r="50" spans="1:18" ht="20.25" customHeight="1" x14ac:dyDescent="0.3">
      <c r="A50" s="4"/>
      <c r="B50" s="4"/>
      <c r="C50" s="163"/>
      <c r="D50" s="164"/>
      <c r="E50" s="10"/>
      <c r="F50" s="7"/>
      <c r="G50" s="7"/>
      <c r="H50" s="7"/>
      <c r="I50" s="7"/>
      <c r="J50" s="38"/>
      <c r="Q50" s="177"/>
      <c r="R50" s="178"/>
    </row>
    <row r="51" spans="1:18" ht="39.6" customHeight="1" x14ac:dyDescent="0.3">
      <c r="A51" s="4">
        <v>3</v>
      </c>
      <c r="B51" s="153" t="s">
        <v>120</v>
      </c>
      <c r="C51" s="165"/>
      <c r="D51" s="154"/>
      <c r="E51" s="4"/>
      <c r="F51" s="4"/>
      <c r="G51" s="4"/>
      <c r="H51" s="4"/>
      <c r="I51" s="4"/>
      <c r="J51" s="38"/>
      <c r="Q51" s="177"/>
      <c r="R51" s="178"/>
    </row>
    <row r="52" spans="1:18" ht="73.2" customHeight="1" x14ac:dyDescent="0.3">
      <c r="A52" s="4"/>
      <c r="B52" s="4" t="s">
        <v>6</v>
      </c>
      <c r="C52" s="153" t="s">
        <v>134</v>
      </c>
      <c r="D52" s="154"/>
      <c r="E52" s="5"/>
      <c r="F52" s="4"/>
      <c r="G52" s="4"/>
      <c r="H52" s="20">
        <f>+'Calcolo Rilievi, Analisi, Studi'!E3</f>
        <v>0</v>
      </c>
      <c r="I52" s="15"/>
      <c r="J52" s="34"/>
      <c r="Q52" s="177"/>
      <c r="R52" s="178"/>
    </row>
    <row r="53" spans="1:18" ht="9" customHeight="1" x14ac:dyDescent="0.3">
      <c r="A53" s="4"/>
      <c r="B53" s="5"/>
      <c r="C53" s="156"/>
      <c r="D53" s="157"/>
      <c r="E53" s="5"/>
      <c r="F53" s="5"/>
      <c r="G53" s="25"/>
      <c r="H53" s="15"/>
      <c r="I53" s="15"/>
      <c r="J53" s="34"/>
      <c r="Q53" s="177"/>
      <c r="R53" s="178"/>
    </row>
    <row r="54" spans="1:18" ht="20.25" customHeight="1" x14ac:dyDescent="0.3">
      <c r="A54" s="4"/>
      <c r="B54" s="5"/>
      <c r="C54" s="150" t="s">
        <v>33</v>
      </c>
      <c r="D54" s="149"/>
      <c r="E54" s="30"/>
      <c r="F54" s="8"/>
      <c r="G54" s="30"/>
      <c r="H54" s="30"/>
      <c r="I54" s="16">
        <f>+H52</f>
        <v>0</v>
      </c>
      <c r="J54" s="34"/>
      <c r="Q54" s="177"/>
      <c r="R54" s="178"/>
    </row>
    <row r="55" spans="1:18" ht="8.25" customHeight="1" x14ac:dyDescent="0.3">
      <c r="A55" s="4"/>
      <c r="B55" s="5"/>
      <c r="C55" s="156"/>
      <c r="D55" s="157"/>
      <c r="E55" s="5"/>
      <c r="F55" s="4"/>
      <c r="G55" s="25"/>
      <c r="H55" s="15"/>
      <c r="I55" s="15"/>
      <c r="J55" s="34"/>
      <c r="Q55" s="177"/>
      <c r="R55" s="178"/>
    </row>
    <row r="56" spans="1:18" ht="105" customHeight="1" x14ac:dyDescent="0.3">
      <c r="A56" s="4"/>
      <c r="B56" s="4" t="s">
        <v>15</v>
      </c>
      <c r="C56" s="166" t="s">
        <v>135</v>
      </c>
      <c r="D56" s="167"/>
      <c r="E56" s="10"/>
      <c r="F56" s="10"/>
      <c r="G56" s="25"/>
      <c r="H56" s="15"/>
      <c r="I56" s="15"/>
      <c r="J56" s="34"/>
      <c r="Q56" s="177"/>
      <c r="R56" s="178"/>
    </row>
    <row r="57" spans="1:18" ht="79.8" customHeight="1" x14ac:dyDescent="0.3">
      <c r="A57" s="4"/>
      <c r="B57" s="5" t="s">
        <v>22</v>
      </c>
      <c r="C57" s="151" t="s">
        <v>50</v>
      </c>
      <c r="D57" s="152"/>
      <c r="E57" s="5" t="s">
        <v>9</v>
      </c>
      <c r="F57" s="37">
        <f>+F33+F24+F15</f>
        <v>0</v>
      </c>
      <c r="G57" s="54">
        <v>14.42337</v>
      </c>
      <c r="H57" s="20">
        <f t="shared" ref="H57:H58" si="7">+G57*F57</f>
        <v>0</v>
      </c>
      <c r="I57" s="130"/>
      <c r="J57" s="34"/>
      <c r="Q57" s="54">
        <v>12.09</v>
      </c>
      <c r="R57" s="54">
        <f t="shared" ref="R57:R58" si="8">+Q57*$S$1</f>
        <v>14.42337</v>
      </c>
    </row>
    <row r="58" spans="1:18" ht="70.8" customHeight="1" x14ac:dyDescent="0.3">
      <c r="A58" s="4"/>
      <c r="B58" s="5" t="s">
        <v>23</v>
      </c>
      <c r="C58" s="151" t="s">
        <v>39</v>
      </c>
      <c r="D58" s="152"/>
      <c r="E58" s="5" t="s">
        <v>9</v>
      </c>
      <c r="F58" s="37">
        <f>+F37</f>
        <v>0</v>
      </c>
      <c r="G58" s="54">
        <v>9.6155800000000013</v>
      </c>
      <c r="H58" s="20">
        <f t="shared" si="7"/>
        <v>0</v>
      </c>
      <c r="I58" s="132"/>
      <c r="J58" s="34"/>
      <c r="Q58" s="54">
        <v>8.06</v>
      </c>
      <c r="R58" s="54">
        <f t="shared" si="8"/>
        <v>9.6155800000000013</v>
      </c>
    </row>
    <row r="59" spans="1:18" ht="8.25" customHeight="1" x14ac:dyDescent="0.3">
      <c r="A59" s="4"/>
      <c r="B59" s="5"/>
      <c r="C59" s="156"/>
      <c r="D59" s="157"/>
      <c r="E59" s="5"/>
      <c r="F59" s="5"/>
      <c r="G59" s="27"/>
      <c r="H59" s="21"/>
      <c r="I59" s="21"/>
      <c r="J59" s="45"/>
      <c r="Q59" s="27"/>
      <c r="R59" s="27"/>
    </row>
    <row r="60" spans="1:18" ht="20.25" customHeight="1" x14ac:dyDescent="0.3">
      <c r="A60" s="4"/>
      <c r="B60" s="5"/>
      <c r="C60" s="150" t="s">
        <v>34</v>
      </c>
      <c r="D60" s="149"/>
      <c r="E60" s="9"/>
      <c r="F60" s="8">
        <f>+F57+F58</f>
        <v>0</v>
      </c>
      <c r="G60" s="26"/>
      <c r="H60" s="22"/>
      <c r="I60" s="16">
        <f>SUM(H57:H58)</f>
        <v>0</v>
      </c>
      <c r="J60" s="34"/>
      <c r="Q60" s="26"/>
      <c r="R60" s="26"/>
    </row>
    <row r="61" spans="1:18" ht="10.5" customHeight="1" x14ac:dyDescent="0.3">
      <c r="A61" s="4"/>
      <c r="B61" s="5"/>
      <c r="C61" s="161"/>
      <c r="D61" s="162"/>
      <c r="E61" s="5"/>
      <c r="F61" s="5"/>
      <c r="G61" s="27"/>
      <c r="H61" s="5"/>
      <c r="I61" s="4"/>
      <c r="J61" s="38"/>
      <c r="Q61" s="27"/>
      <c r="R61" s="27"/>
    </row>
    <row r="62" spans="1:18" ht="27.75" customHeight="1" x14ac:dyDescent="0.3">
      <c r="A62" s="4"/>
      <c r="B62" s="4" t="s">
        <v>17</v>
      </c>
      <c r="C62" s="153" t="s">
        <v>24</v>
      </c>
      <c r="D62" s="154"/>
      <c r="E62" s="5"/>
      <c r="F62" s="5"/>
      <c r="G62" s="27"/>
      <c r="H62" s="5"/>
      <c r="I62" s="4"/>
      <c r="J62" s="38"/>
      <c r="Q62" s="27"/>
      <c r="R62" s="27"/>
    </row>
    <row r="63" spans="1:18" ht="27.75" customHeight="1" x14ac:dyDescent="0.3">
      <c r="A63" s="4"/>
      <c r="B63" s="5" t="s">
        <v>25</v>
      </c>
      <c r="C63" s="151" t="s">
        <v>49</v>
      </c>
      <c r="D63" s="152"/>
      <c r="E63" s="5" t="s">
        <v>9</v>
      </c>
      <c r="F63" s="37">
        <f>'CARICAMENTO DATI'!V17</f>
        <v>0</v>
      </c>
      <c r="G63" s="54">
        <v>121.78144</v>
      </c>
      <c r="H63" s="20">
        <f t="shared" ref="H63:H68" si="9">+G63*F63</f>
        <v>0</v>
      </c>
      <c r="I63" s="136"/>
      <c r="J63" s="43"/>
      <c r="Q63" s="54">
        <v>102.08</v>
      </c>
      <c r="R63" s="54">
        <f t="shared" ref="R63:R69" si="10">+Q63*$S$1</f>
        <v>121.78144</v>
      </c>
    </row>
    <row r="64" spans="1:18" ht="35.25" customHeight="1" x14ac:dyDescent="0.3">
      <c r="A64" s="4"/>
      <c r="B64" s="5" t="s">
        <v>26</v>
      </c>
      <c r="C64" s="151" t="s">
        <v>99</v>
      </c>
      <c r="D64" s="152"/>
      <c r="E64" s="5" t="s">
        <v>27</v>
      </c>
      <c r="F64" s="37">
        <f>'CARICAMENTO DATI'!V18</f>
        <v>0</v>
      </c>
      <c r="G64" s="54">
        <v>199.80364</v>
      </c>
      <c r="H64" s="20">
        <f>+G64*F64</f>
        <v>0</v>
      </c>
      <c r="I64" s="137"/>
      <c r="J64" s="43"/>
      <c r="Q64" s="54">
        <v>167.48</v>
      </c>
      <c r="R64" s="54">
        <f t="shared" si="10"/>
        <v>199.80364</v>
      </c>
    </row>
    <row r="65" spans="1:18" ht="31.5" customHeight="1" x14ac:dyDescent="0.3">
      <c r="A65" s="4"/>
      <c r="B65" s="5" t="s">
        <v>28</v>
      </c>
      <c r="C65" s="151" t="s">
        <v>100</v>
      </c>
      <c r="D65" s="152"/>
      <c r="E65" s="5" t="s">
        <v>27</v>
      </c>
      <c r="F65" s="37">
        <f>'CARICAMENTO DATI'!V19</f>
        <v>0</v>
      </c>
      <c r="G65" s="54">
        <v>88.806920000000005</v>
      </c>
      <c r="H65" s="20">
        <f t="shared" si="9"/>
        <v>0</v>
      </c>
      <c r="I65" s="137"/>
      <c r="J65" s="43"/>
      <c r="Q65" s="54">
        <v>74.44</v>
      </c>
      <c r="R65" s="54">
        <f t="shared" si="10"/>
        <v>88.806920000000005</v>
      </c>
    </row>
    <row r="66" spans="1:18" ht="27.75" customHeight="1" x14ac:dyDescent="0.3">
      <c r="A66" s="4"/>
      <c r="B66" s="5" t="s">
        <v>29</v>
      </c>
      <c r="C66" s="151" t="s">
        <v>45</v>
      </c>
      <c r="D66" s="152"/>
      <c r="E66" s="5" t="s">
        <v>9</v>
      </c>
      <c r="F66" s="37">
        <f>'CARICAMENTO DATI'!V20</f>
        <v>0</v>
      </c>
      <c r="G66" s="54">
        <v>14.650040000000001</v>
      </c>
      <c r="H66" s="20">
        <f t="shared" si="9"/>
        <v>0</v>
      </c>
      <c r="I66" s="137"/>
      <c r="J66" s="43"/>
      <c r="Q66" s="54">
        <v>12.28</v>
      </c>
      <c r="R66" s="54">
        <f t="shared" si="10"/>
        <v>14.650040000000001</v>
      </c>
    </row>
    <row r="67" spans="1:18" ht="37.5" customHeight="1" x14ac:dyDescent="0.3">
      <c r="A67" s="4"/>
      <c r="B67" s="5" t="s">
        <v>30</v>
      </c>
      <c r="C67" s="151" t="s">
        <v>46</v>
      </c>
      <c r="D67" s="152"/>
      <c r="E67" s="5" t="s">
        <v>27</v>
      </c>
      <c r="F67" s="37">
        <f>'CARICAMENTO DATI'!V21</f>
        <v>0</v>
      </c>
      <c r="G67" s="54">
        <v>44.964170000000003</v>
      </c>
      <c r="H67" s="20">
        <f t="shared" si="9"/>
        <v>0</v>
      </c>
      <c r="I67" s="137"/>
      <c r="J67" s="43"/>
      <c r="L67" s="90"/>
      <c r="Q67" s="54">
        <v>37.69</v>
      </c>
      <c r="R67" s="54">
        <f t="shared" si="10"/>
        <v>44.964170000000003</v>
      </c>
    </row>
    <row r="68" spans="1:18" ht="34.5" customHeight="1" x14ac:dyDescent="0.3">
      <c r="A68" s="4"/>
      <c r="B68" s="32" t="s">
        <v>43</v>
      </c>
      <c r="C68" s="151" t="s">
        <v>47</v>
      </c>
      <c r="D68" s="152"/>
      <c r="E68" s="5" t="s">
        <v>27</v>
      </c>
      <c r="F68" s="37">
        <f>'CARICAMENTO DATI'!V22</f>
        <v>0</v>
      </c>
      <c r="G68" s="54">
        <v>89.928340000000006</v>
      </c>
      <c r="H68" s="20">
        <f t="shared" si="9"/>
        <v>0</v>
      </c>
      <c r="I68" s="137"/>
      <c r="J68" s="43"/>
      <c r="Q68" s="54">
        <v>75.38</v>
      </c>
      <c r="R68" s="54">
        <f t="shared" si="10"/>
        <v>89.928340000000006</v>
      </c>
    </row>
    <row r="69" spans="1:18" ht="34.5" customHeight="1" x14ac:dyDescent="0.3">
      <c r="A69" s="4"/>
      <c r="B69" s="32" t="s">
        <v>44</v>
      </c>
      <c r="C69" s="151" t="s">
        <v>48</v>
      </c>
      <c r="D69" s="152"/>
      <c r="E69" s="5" t="s">
        <v>9</v>
      </c>
      <c r="F69" s="37">
        <f>'CARICAMENTO DATI'!V23</f>
        <v>0</v>
      </c>
      <c r="G69" s="83">
        <v>109.88723</v>
      </c>
      <c r="H69" s="20">
        <f>+G69*F69</f>
        <v>0</v>
      </c>
      <c r="I69" s="137"/>
      <c r="J69" s="43"/>
      <c r="Q69" s="83">
        <v>92.11</v>
      </c>
      <c r="R69" s="54">
        <f t="shared" si="10"/>
        <v>109.88723</v>
      </c>
    </row>
    <row r="70" spans="1:18" ht="60.6" customHeight="1" x14ac:dyDescent="0.3">
      <c r="A70" s="4"/>
      <c r="B70" s="32" t="s">
        <v>98</v>
      </c>
      <c r="C70" s="151" t="s">
        <v>133</v>
      </c>
      <c r="D70" s="152"/>
      <c r="E70" s="5"/>
      <c r="F70" s="5"/>
      <c r="G70" s="89"/>
      <c r="H70" s="20">
        <f>+'Calcolo volo LIDAR'!E3</f>
        <v>0</v>
      </c>
      <c r="I70" s="137"/>
      <c r="J70" s="43"/>
    </row>
    <row r="71" spans="1:18" ht="43.2" customHeight="1" x14ac:dyDescent="0.3">
      <c r="A71" s="4"/>
      <c r="B71" s="32" t="s">
        <v>110</v>
      </c>
      <c r="C71" s="151" t="s">
        <v>114</v>
      </c>
      <c r="D71" s="152"/>
      <c r="E71" s="5" t="s">
        <v>108</v>
      </c>
      <c r="F71" s="37">
        <f>+'CARICAMENTO DATI'!V24</f>
        <v>0</v>
      </c>
      <c r="G71" s="54">
        <v>126.66</v>
      </c>
      <c r="H71" s="20">
        <f>+G71*F71</f>
        <v>0</v>
      </c>
      <c r="I71" s="137"/>
      <c r="J71" s="43"/>
    </row>
    <row r="72" spans="1:18" ht="43.2" customHeight="1" x14ac:dyDescent="0.3">
      <c r="A72" s="4"/>
      <c r="B72" s="32" t="s">
        <v>111</v>
      </c>
      <c r="C72" s="151" t="s">
        <v>125</v>
      </c>
      <c r="D72" s="152"/>
      <c r="E72" s="5" t="s">
        <v>27</v>
      </c>
      <c r="F72" s="37">
        <f>+'CARICAMENTO DATI'!V25</f>
        <v>0</v>
      </c>
      <c r="G72" s="54">
        <v>67.45</v>
      </c>
      <c r="H72" s="20">
        <f t="shared" ref="H72" si="11">+G72*F72</f>
        <v>0</v>
      </c>
      <c r="I72" s="137"/>
      <c r="J72" s="43"/>
    </row>
    <row r="73" spans="1:18" ht="43.2" customHeight="1" x14ac:dyDescent="0.3">
      <c r="A73" s="4"/>
      <c r="B73" s="32" t="s">
        <v>123</v>
      </c>
      <c r="C73" s="151" t="s">
        <v>126</v>
      </c>
      <c r="D73" s="152"/>
      <c r="E73" s="5" t="s">
        <v>27</v>
      </c>
      <c r="F73" s="37">
        <f>+'CARICAMENTO DATI'!V26</f>
        <v>0</v>
      </c>
      <c r="G73" s="54">
        <v>36</v>
      </c>
      <c r="H73" s="20">
        <f t="shared" ref="H73" si="12">+G73*F73</f>
        <v>0</v>
      </c>
      <c r="I73" s="137"/>
      <c r="J73" s="43"/>
    </row>
    <row r="74" spans="1:18" ht="8.25" customHeight="1" x14ac:dyDescent="0.3">
      <c r="A74" s="4"/>
      <c r="B74" s="5"/>
      <c r="C74" s="156"/>
      <c r="D74" s="157"/>
      <c r="E74" s="5"/>
      <c r="F74" s="4"/>
      <c r="G74" s="4"/>
      <c r="H74" s="4"/>
      <c r="I74" s="4"/>
      <c r="J74" s="38"/>
    </row>
    <row r="75" spans="1:18" ht="20.25" customHeight="1" x14ac:dyDescent="0.3">
      <c r="A75" s="4"/>
      <c r="B75" s="5"/>
      <c r="C75" s="150" t="s">
        <v>35</v>
      </c>
      <c r="D75" s="149"/>
      <c r="E75" s="30"/>
      <c r="F75" s="30"/>
      <c r="G75" s="30"/>
      <c r="H75" s="30"/>
      <c r="I75" s="16">
        <f>SUM(H63:H73)</f>
        <v>0</v>
      </c>
      <c r="J75" s="34"/>
    </row>
    <row r="76" spans="1:18" ht="9" customHeight="1" x14ac:dyDescent="0.3">
      <c r="A76" s="4"/>
      <c r="B76" s="5"/>
      <c r="C76" s="161"/>
      <c r="D76" s="162"/>
      <c r="E76" s="14"/>
      <c r="F76" s="14"/>
      <c r="G76" s="14"/>
      <c r="H76" s="14"/>
      <c r="I76" s="15"/>
      <c r="J76" s="34"/>
    </row>
    <row r="77" spans="1:18" ht="69" customHeight="1" x14ac:dyDescent="0.3">
      <c r="A77" s="4"/>
      <c r="B77" s="4" t="s">
        <v>19</v>
      </c>
      <c r="C77" s="153" t="s">
        <v>121</v>
      </c>
      <c r="D77" s="154"/>
      <c r="E77" s="29"/>
      <c r="F77" s="29"/>
      <c r="G77" s="29"/>
      <c r="H77" s="48">
        <f>+'Calcolo Valutazione d''Incidenza'!E3</f>
        <v>0</v>
      </c>
      <c r="I77" s="15"/>
      <c r="J77" s="34"/>
    </row>
    <row r="78" spans="1:18" ht="20.25" customHeight="1" x14ac:dyDescent="0.3">
      <c r="A78" s="4"/>
      <c r="B78" s="5"/>
      <c r="C78" s="150" t="s">
        <v>36</v>
      </c>
      <c r="D78" s="149"/>
      <c r="E78" s="30"/>
      <c r="F78" s="30"/>
      <c r="G78" s="30"/>
      <c r="H78" s="30"/>
      <c r="I78" s="16">
        <f>+H77</f>
        <v>0</v>
      </c>
      <c r="J78" s="34"/>
    </row>
    <row r="79" spans="1:18" ht="20.25" customHeight="1" x14ac:dyDescent="0.3">
      <c r="A79" s="4"/>
      <c r="B79" s="5"/>
      <c r="C79" s="161"/>
      <c r="D79" s="162"/>
      <c r="E79" s="14"/>
      <c r="F79" s="14"/>
      <c r="G79" s="14"/>
      <c r="H79" s="14"/>
      <c r="I79" s="15"/>
      <c r="J79" s="34"/>
    </row>
    <row r="80" spans="1:18" ht="24" customHeight="1" x14ac:dyDescent="0.3">
      <c r="A80" s="4"/>
      <c r="B80" s="4" t="s">
        <v>75</v>
      </c>
      <c r="C80" s="145" t="s">
        <v>129</v>
      </c>
      <c r="D80" s="146"/>
      <c r="E80" s="146"/>
      <c r="F80" s="146"/>
      <c r="G80" s="146"/>
      <c r="H80" s="147"/>
      <c r="I80" s="16">
        <f>SUM(I54:I78)</f>
        <v>0</v>
      </c>
      <c r="J80" s="34"/>
      <c r="L80" s="92"/>
    </row>
    <row r="81" spans="1:17" ht="9" customHeight="1" x14ac:dyDescent="0.3">
      <c r="A81" s="4"/>
      <c r="B81" s="4"/>
      <c r="C81" s="156"/>
      <c r="D81" s="157"/>
      <c r="E81" s="5"/>
      <c r="F81" s="4"/>
      <c r="G81" s="4"/>
      <c r="H81" s="4"/>
      <c r="I81" s="15"/>
      <c r="J81" s="34"/>
    </row>
    <row r="82" spans="1:17" ht="23.25" customHeight="1" x14ac:dyDescent="0.3">
      <c r="A82" s="13"/>
      <c r="B82" s="13" t="s">
        <v>76</v>
      </c>
      <c r="C82" s="150" t="s">
        <v>122</v>
      </c>
      <c r="D82" s="148"/>
      <c r="E82" s="148"/>
      <c r="F82" s="148"/>
      <c r="G82" s="148"/>
      <c r="H82" s="149"/>
      <c r="I82" s="18">
        <f>+I80*'CARICAMENTO DATI'!R2</f>
        <v>0</v>
      </c>
      <c r="J82" s="40"/>
      <c r="L82" s="93"/>
    </row>
    <row r="83" spans="1:17" ht="12.75" customHeight="1" x14ac:dyDescent="0.3">
      <c r="A83" s="4"/>
      <c r="B83" s="5"/>
      <c r="C83" s="161"/>
      <c r="D83" s="162"/>
      <c r="E83" s="5"/>
      <c r="F83" s="4"/>
      <c r="G83" s="5"/>
      <c r="H83" s="4"/>
      <c r="I83" s="15"/>
      <c r="J83" s="34"/>
    </row>
    <row r="84" spans="1:17" ht="30" customHeight="1" x14ac:dyDescent="0.3">
      <c r="A84" s="13"/>
      <c r="B84" s="13" t="s">
        <v>77</v>
      </c>
      <c r="C84" s="145" t="s">
        <v>130</v>
      </c>
      <c r="D84" s="148"/>
      <c r="E84" s="148"/>
      <c r="F84" s="148"/>
      <c r="G84" s="148"/>
      <c r="H84" s="149"/>
      <c r="I84" s="18">
        <f>+(I80+I82)*'CARICAMENTO DATI'!R4</f>
        <v>0</v>
      </c>
      <c r="J84" s="40"/>
      <c r="L84" s="92"/>
      <c r="Q84" s="93"/>
    </row>
    <row r="85" spans="1:17" ht="10.5" customHeight="1" x14ac:dyDescent="0.3">
      <c r="A85" s="13"/>
      <c r="B85" s="14"/>
      <c r="C85" s="159"/>
      <c r="D85" s="160"/>
      <c r="E85" s="14"/>
      <c r="F85" s="13"/>
      <c r="G85" s="14"/>
      <c r="H85" s="14"/>
      <c r="I85" s="19"/>
      <c r="J85" s="40"/>
    </row>
    <row r="86" spans="1:17" ht="25.5" customHeight="1" x14ac:dyDescent="0.3">
      <c r="A86" s="4">
        <v>4</v>
      </c>
      <c r="B86" s="5"/>
      <c r="C86" s="142" t="s">
        <v>131</v>
      </c>
      <c r="D86" s="143"/>
      <c r="E86" s="143"/>
      <c r="F86" s="143"/>
      <c r="G86" s="143"/>
      <c r="H86" s="144"/>
      <c r="I86" s="23">
        <f>SUM(I80:I84)</f>
        <v>0</v>
      </c>
      <c r="J86" s="46"/>
    </row>
    <row r="87" spans="1:17" ht="12.75" customHeight="1" x14ac:dyDescent="0.3">
      <c r="A87" s="13"/>
      <c r="B87" s="14"/>
      <c r="C87" s="159"/>
      <c r="D87" s="160"/>
      <c r="E87" s="14"/>
      <c r="F87" s="14"/>
      <c r="G87" s="14"/>
      <c r="H87" s="14"/>
      <c r="I87" s="13"/>
      <c r="J87" s="47"/>
    </row>
    <row r="88" spans="1:17" ht="34.5" customHeight="1" x14ac:dyDescent="0.3">
      <c r="A88" s="13">
        <v>5</v>
      </c>
      <c r="B88" s="14"/>
      <c r="C88" s="171" t="s">
        <v>107</v>
      </c>
      <c r="D88" s="172"/>
      <c r="E88" s="172"/>
      <c r="F88" s="172"/>
      <c r="G88" s="172"/>
      <c r="H88" s="173"/>
      <c r="I88" s="24">
        <f>+I86+I49</f>
        <v>0</v>
      </c>
      <c r="J88" s="40"/>
    </row>
    <row r="90" spans="1:17" ht="12" customHeight="1" x14ac:dyDescent="0.3">
      <c r="A90" s="158" t="s">
        <v>64</v>
      </c>
      <c r="B90" s="158"/>
      <c r="C90" s="158"/>
      <c r="D90" s="158"/>
      <c r="E90" s="158"/>
      <c r="F90" s="158"/>
      <c r="G90" s="158"/>
      <c r="H90" s="158"/>
      <c r="I90" s="158"/>
      <c r="J90" s="35"/>
    </row>
    <row r="91" spans="1:17" ht="12" customHeight="1" x14ac:dyDescent="0.3">
      <c r="A91" s="158" t="s">
        <v>65</v>
      </c>
      <c r="B91" s="158"/>
      <c r="C91" s="158"/>
      <c r="D91" s="158"/>
      <c r="E91" s="158"/>
      <c r="F91" s="158"/>
      <c r="G91" s="158"/>
      <c r="H91" s="158"/>
      <c r="I91" s="158"/>
      <c r="J91" s="35"/>
    </row>
    <row r="92" spans="1:17" ht="12" customHeight="1" x14ac:dyDescent="0.3">
      <c r="A92" s="158" t="s">
        <v>66</v>
      </c>
      <c r="B92" s="158"/>
      <c r="C92" s="158"/>
      <c r="D92" s="158"/>
      <c r="E92" s="158"/>
      <c r="F92" s="158"/>
      <c r="G92" s="158"/>
      <c r="H92" s="158"/>
      <c r="I92" s="158"/>
      <c r="J92" s="36"/>
    </row>
    <row r="93" spans="1:17" ht="12" customHeight="1" x14ac:dyDescent="0.3">
      <c r="A93" s="158" t="s">
        <v>67</v>
      </c>
      <c r="B93" s="158"/>
      <c r="C93" s="158"/>
      <c r="D93" s="158"/>
      <c r="E93" s="158"/>
      <c r="F93" s="158"/>
      <c r="G93" s="158"/>
      <c r="H93" s="158"/>
      <c r="I93" s="158"/>
      <c r="J93" s="35"/>
    </row>
    <row r="94" spans="1:17" ht="12" customHeight="1" x14ac:dyDescent="0.3">
      <c r="A94" s="158" t="s">
        <v>92</v>
      </c>
      <c r="B94" s="158"/>
      <c r="C94" s="158"/>
      <c r="D94" s="158"/>
      <c r="E94" s="158"/>
      <c r="F94" s="158"/>
      <c r="G94" s="158"/>
      <c r="H94" s="158"/>
      <c r="I94" s="158"/>
      <c r="J94" s="35"/>
    </row>
    <row r="95" spans="1:17" ht="12" customHeight="1" x14ac:dyDescent="0.3">
      <c r="A95" s="158" t="s">
        <v>93</v>
      </c>
      <c r="B95" s="158"/>
      <c r="C95" s="158"/>
      <c r="D95" s="158"/>
      <c r="E95" s="158"/>
      <c r="F95" s="158"/>
      <c r="G95" s="158"/>
      <c r="H95" s="158"/>
      <c r="I95" s="158"/>
      <c r="J95" s="35"/>
    </row>
    <row r="96" spans="1:17" ht="12" customHeight="1" x14ac:dyDescent="0.3">
      <c r="A96" s="158" t="s">
        <v>124</v>
      </c>
      <c r="B96" s="158"/>
      <c r="C96" s="158"/>
      <c r="D96" s="158"/>
      <c r="E96" s="158"/>
      <c r="F96" s="158"/>
      <c r="G96" s="158"/>
      <c r="H96" s="158"/>
      <c r="I96" s="158"/>
      <c r="J96" s="35"/>
    </row>
    <row r="97" spans="1:10" ht="12" customHeight="1" x14ac:dyDescent="0.3">
      <c r="A97" s="158" t="s">
        <v>109</v>
      </c>
      <c r="B97" s="158"/>
      <c r="C97" s="158"/>
      <c r="D97" s="158"/>
      <c r="E97" s="158"/>
      <c r="F97" s="158"/>
      <c r="G97" s="158"/>
      <c r="H97" s="158"/>
      <c r="I97" s="158"/>
      <c r="J97" s="35"/>
    </row>
    <row r="98" spans="1:10" ht="22.5" customHeight="1" x14ac:dyDescent="0.3">
      <c r="A98" s="179" t="s">
        <v>82</v>
      </c>
      <c r="B98" s="179"/>
      <c r="C98" s="179"/>
      <c r="F98" s="179" t="s">
        <v>83</v>
      </c>
      <c r="G98" s="179"/>
      <c r="H98" s="179"/>
      <c r="I98" s="179"/>
    </row>
    <row r="99" spans="1:10" ht="24.75" customHeight="1" x14ac:dyDescent="0.3">
      <c r="A99" s="180">
        <f>+'CARICAMENTO DATI'!D6</f>
        <v>0</v>
      </c>
      <c r="B99" s="180"/>
      <c r="C99" s="180"/>
      <c r="F99" s="141">
        <f>+'CARICAMENTO DATI'!F4</f>
        <v>0</v>
      </c>
      <c r="G99" s="141"/>
      <c r="H99" s="141"/>
      <c r="I99" s="141"/>
    </row>
  </sheetData>
  <sheetProtection algorithmName="SHA-512" hashValue="sV0Lvw9f+hkNQcbvkXhWfdr5zri9W/pgU0o/IG4MsZRM3kd3Ui1iJL9bDrqaOQfYW8RLfJtD29OCDZXB9BLg+g==" saltValue="KgMojvlOXN4orwis4n2pXA==" spinCount="100000" sheet="1" objects="1" scenarios="1"/>
  <mergeCells count="110">
    <mergeCell ref="Q36:Q56"/>
    <mergeCell ref="R36:R56"/>
    <mergeCell ref="C81:D81"/>
    <mergeCell ref="C82:H82"/>
    <mergeCell ref="C72:D72"/>
    <mergeCell ref="F98:I98"/>
    <mergeCell ref="F99:I99"/>
    <mergeCell ref="A98:C98"/>
    <mergeCell ref="A99:C99"/>
    <mergeCell ref="C85:D85"/>
    <mergeCell ref="C87:D87"/>
    <mergeCell ref="A95:I95"/>
    <mergeCell ref="A96:I96"/>
    <mergeCell ref="A97:I97"/>
    <mergeCell ref="C25:D25"/>
    <mergeCell ref="B7:D7"/>
    <mergeCell ref="D1:G1"/>
    <mergeCell ref="A1:C1"/>
    <mergeCell ref="C76:D76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36:D36"/>
    <mergeCell ref="C37:D37"/>
    <mergeCell ref="C38:D38"/>
    <mergeCell ref="C40:D40"/>
    <mergeCell ref="C42:D42"/>
    <mergeCell ref="C31:D31"/>
    <mergeCell ref="C32:D32"/>
    <mergeCell ref="C33:D33"/>
    <mergeCell ref="C34:D34"/>
    <mergeCell ref="C35:D35"/>
    <mergeCell ref="A94:I94"/>
    <mergeCell ref="A4:I4"/>
    <mergeCell ref="A5:I5"/>
    <mergeCell ref="B6:E6"/>
    <mergeCell ref="A90:I90"/>
    <mergeCell ref="C80:H80"/>
    <mergeCell ref="C84:H84"/>
    <mergeCell ref="C86:H86"/>
    <mergeCell ref="C39:H39"/>
    <mergeCell ref="A91:I91"/>
    <mergeCell ref="A93:I93"/>
    <mergeCell ref="C88:H88"/>
    <mergeCell ref="C47:H47"/>
    <mergeCell ref="C10:D10"/>
    <mergeCell ref="C11:D11"/>
    <mergeCell ref="C12:D12"/>
    <mergeCell ref="C13:D13"/>
    <mergeCell ref="C15:D15"/>
    <mergeCell ref="C17:D17"/>
    <mergeCell ref="C18:D18"/>
    <mergeCell ref="C14:D14"/>
    <mergeCell ref="C16:D16"/>
    <mergeCell ref="C19:D19"/>
    <mergeCell ref="C20:D20"/>
    <mergeCell ref="A92:I92"/>
    <mergeCell ref="C44:D44"/>
    <mergeCell ref="C46:D46"/>
    <mergeCell ref="C48:D48"/>
    <mergeCell ref="C50:D50"/>
    <mergeCell ref="B51:D51"/>
    <mergeCell ref="C52:D52"/>
    <mergeCell ref="C53:D53"/>
    <mergeCell ref="C54:D54"/>
    <mergeCell ref="C55:D55"/>
    <mergeCell ref="C56:D56"/>
    <mergeCell ref="C77:D77"/>
    <mergeCell ref="C78:D78"/>
    <mergeCell ref="C79:D79"/>
    <mergeCell ref="C83:D83"/>
    <mergeCell ref="C67:D67"/>
    <mergeCell ref="C68:D68"/>
    <mergeCell ref="C74:D74"/>
    <mergeCell ref="C75:D75"/>
    <mergeCell ref="C69:D69"/>
    <mergeCell ref="C70:D70"/>
    <mergeCell ref="C71:D71"/>
    <mergeCell ref="C73:D73"/>
    <mergeCell ref="I9:I13"/>
    <mergeCell ref="I18:I22"/>
    <mergeCell ref="I27:I31"/>
    <mergeCell ref="I63:I73"/>
    <mergeCell ref="I57:I58"/>
    <mergeCell ref="R1:R3"/>
    <mergeCell ref="Q1:Q3"/>
    <mergeCell ref="S1:S3"/>
    <mergeCell ref="C49:H49"/>
    <mergeCell ref="C41:H41"/>
    <mergeCell ref="C43:H43"/>
    <mergeCell ref="C45:H45"/>
    <mergeCell ref="C9:D9"/>
    <mergeCell ref="C8:D8"/>
    <mergeCell ref="A3:I3"/>
    <mergeCell ref="C21:D21"/>
    <mergeCell ref="C22:D22"/>
    <mergeCell ref="C23:D23"/>
    <mergeCell ref="C24:D24"/>
    <mergeCell ref="C26:D26"/>
    <mergeCell ref="C27:D27"/>
    <mergeCell ref="C28:D28"/>
    <mergeCell ref="C29:D29"/>
    <mergeCell ref="C30:D30"/>
  </mergeCells>
  <hyperlinks>
    <hyperlink ref="Q1" r:id="rId1" xr:uid="{DBBA62BC-5616-47AB-ABB1-1287DE8A981A}"/>
  </hyperlinks>
  <pageMargins left="0.39370078740157483" right="0.15748031496062992" top="0.59055118110236227" bottom="0.39370078740157483" header="0.31496062992125984" footer="0.19685039370078741"/>
  <pageSetup paperSize="9" scale="90" orientation="portrait" r:id="rId2"/>
  <headerFooter>
    <oddHeader>&amp;L&amp;"Times New Roman,Corsivo"&amp;12Allegato: Aggiornamento del Prezzario per la redazione dei Piani di Gestione Forestale e Computo metrico estimativo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workbookViewId="0">
      <selection activeCell="E3" sqref="E3"/>
    </sheetView>
  </sheetViews>
  <sheetFormatPr defaultRowHeight="14.4" x14ac:dyDescent="0.3"/>
  <cols>
    <col min="1" max="6" width="19" customWidth="1"/>
  </cols>
  <sheetData>
    <row r="1" spans="1:6" x14ac:dyDescent="0.3">
      <c r="A1" s="181" t="s">
        <v>63</v>
      </c>
      <c r="B1" s="181"/>
      <c r="C1" s="181"/>
      <c r="D1" s="181"/>
      <c r="E1" s="181"/>
      <c r="F1" s="181"/>
    </row>
    <row r="2" spans="1:6" ht="51" customHeight="1" x14ac:dyDescent="0.3">
      <c r="A2" s="182"/>
      <c r="B2" s="182"/>
      <c r="C2" s="182"/>
      <c r="D2" s="182"/>
      <c r="E2" s="182"/>
      <c r="F2" s="182"/>
    </row>
    <row r="3" spans="1:6" ht="43.2" x14ac:dyDescent="0.3">
      <c r="A3" s="64" t="s">
        <v>40</v>
      </c>
      <c r="B3" s="55">
        <f>(SUM('COMPUTO METRICO'!I54:I75)+'COMPUTO METRICO'!I43)*0.03</f>
        <v>0</v>
      </c>
      <c r="C3" s="56" t="s">
        <v>37</v>
      </c>
      <c r="D3" s="56" t="s">
        <v>37</v>
      </c>
      <c r="E3" s="55">
        <f>IF(B3&gt;=5000,5000,IF(B3&lt;2000,2000,B3))*'CARICAMENTO DATI'!H11</f>
        <v>0</v>
      </c>
      <c r="F3" s="20"/>
    </row>
    <row r="4" spans="1:6" x14ac:dyDescent="0.3">
      <c r="A4" s="183" t="s">
        <v>42</v>
      </c>
      <c r="B4" s="183"/>
      <c r="C4" s="183"/>
      <c r="D4" s="183"/>
      <c r="E4" s="183"/>
      <c r="F4" s="183"/>
    </row>
    <row r="5" spans="1:6" x14ac:dyDescent="0.3">
      <c r="A5" s="184"/>
      <c r="B5" s="184"/>
      <c r="C5" s="184"/>
      <c r="D5" s="184"/>
      <c r="E5" s="184"/>
      <c r="F5" s="184"/>
    </row>
  </sheetData>
  <sheetProtection algorithmName="SHA-512" hashValue="SWtlIKbVcdk7nTUDKhbgd78C99WuSBvjpglnAbQXzsB+ss+beCEBrFnYDb9VUvT51dVJgFniZmGfbSjSE8XFkQ==" saltValue="+V4AZbf198uxax6g04R91w==" spinCount="100000" sheet="1" objects="1" scenarios="1"/>
  <mergeCells count="2">
    <mergeCell ref="A1:F2"/>
    <mergeCell ref="A4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E345D-649F-4771-9E84-209E03AD63D1}">
  <dimension ref="A1:F5"/>
  <sheetViews>
    <sheetView workbookViewId="0">
      <selection activeCell="E3" sqref="E3"/>
    </sheetView>
  </sheetViews>
  <sheetFormatPr defaultRowHeight="14.4" x14ac:dyDescent="0.3"/>
  <cols>
    <col min="1" max="6" width="17.109375" customWidth="1"/>
  </cols>
  <sheetData>
    <row r="1" spans="1:6" x14ac:dyDescent="0.3">
      <c r="A1" s="181" t="s">
        <v>63</v>
      </c>
      <c r="B1" s="181"/>
      <c r="C1" s="181"/>
      <c r="D1" s="181"/>
      <c r="E1" s="181"/>
      <c r="F1" s="181"/>
    </row>
    <row r="2" spans="1:6" x14ac:dyDescent="0.3">
      <c r="A2" s="182"/>
      <c r="B2" s="182"/>
      <c r="C2" s="182"/>
      <c r="D2" s="182"/>
      <c r="E2" s="182"/>
      <c r="F2" s="182"/>
    </row>
    <row r="3" spans="1:6" ht="72" x14ac:dyDescent="0.3">
      <c r="A3" s="64" t="s">
        <v>40</v>
      </c>
      <c r="B3" s="55">
        <f>'COMPUTO METRICO'!I60*0.05</f>
        <v>0</v>
      </c>
      <c r="C3" s="56" t="s">
        <v>37</v>
      </c>
      <c r="D3" s="56" t="s">
        <v>37</v>
      </c>
      <c r="E3" s="55">
        <f>IF(B3&gt;=5000,5000,IF(B3&lt;2000,2000,B3))*'CARICAMENTO DATI'!H12</f>
        <v>0</v>
      </c>
      <c r="F3" s="20"/>
    </row>
    <row r="4" spans="1:6" x14ac:dyDescent="0.3">
      <c r="A4" s="185" t="s">
        <v>118</v>
      </c>
      <c r="B4" s="185"/>
      <c r="C4" s="185"/>
      <c r="D4" s="185"/>
      <c r="E4" s="185"/>
      <c r="F4" s="185"/>
    </row>
    <row r="5" spans="1:6" x14ac:dyDescent="0.3">
      <c r="A5" s="185"/>
      <c r="B5" s="185"/>
      <c r="C5" s="185"/>
      <c r="D5" s="185"/>
      <c r="E5" s="185"/>
      <c r="F5" s="185"/>
    </row>
  </sheetData>
  <sheetProtection algorithmName="SHA-512" hashValue="JYta67Amf+yiAx/9ni0rXUg6L8k3lE7uucRCRPkug1XeC2U6+6483UqNvvLvb/sLu5GYUPS2jyzBhJ60oaWtqg==" saltValue="Kw44MRSDNG6dKGwnd9gs5w==" spinCount="100000" sheet="1" objects="1" scenarios="1"/>
  <mergeCells count="2">
    <mergeCell ref="A1:F2"/>
    <mergeCell ref="A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C6E88-E0CD-4A9D-9878-E30A51B987D4}">
  <dimension ref="A1:F5"/>
  <sheetViews>
    <sheetView workbookViewId="0">
      <selection activeCell="E3" sqref="E3"/>
    </sheetView>
  </sheetViews>
  <sheetFormatPr defaultRowHeight="14.4" x14ac:dyDescent="0.3"/>
  <cols>
    <col min="1" max="6" width="17.109375" customWidth="1"/>
  </cols>
  <sheetData>
    <row r="1" spans="1:6" x14ac:dyDescent="0.3">
      <c r="A1" s="181" t="s">
        <v>63</v>
      </c>
      <c r="B1" s="181"/>
      <c r="C1" s="181"/>
      <c r="D1" s="181"/>
      <c r="E1" s="181"/>
      <c r="F1" s="181"/>
    </row>
    <row r="2" spans="1:6" x14ac:dyDescent="0.3">
      <c r="A2" s="182"/>
      <c r="B2" s="182"/>
      <c r="C2" s="182"/>
      <c r="D2" s="182"/>
      <c r="E2" s="182"/>
      <c r="F2" s="182"/>
    </row>
    <row r="3" spans="1:6" ht="43.2" x14ac:dyDescent="0.3">
      <c r="A3" s="64" t="s">
        <v>40</v>
      </c>
      <c r="B3" s="55">
        <f>+'COMPUTO METRICO'!F60*3</f>
        <v>0</v>
      </c>
      <c r="C3" s="56" t="s">
        <v>37</v>
      </c>
      <c r="D3" s="56" t="s">
        <v>37</v>
      </c>
      <c r="E3" s="55">
        <f>IF(B3&gt;=15000,15000,IF(B3&lt;1000,1000,B3))*'CARICAMENTO DATI'!H13</f>
        <v>0</v>
      </c>
      <c r="F3" s="20"/>
    </row>
    <row r="4" spans="1:6" x14ac:dyDescent="0.3">
      <c r="A4" s="185" t="s">
        <v>113</v>
      </c>
      <c r="B4" s="185"/>
      <c r="C4" s="185"/>
      <c r="D4" s="185"/>
      <c r="E4" s="185"/>
      <c r="F4" s="185"/>
    </row>
    <row r="5" spans="1:6" x14ac:dyDescent="0.3">
      <c r="A5" s="185"/>
      <c r="B5" s="185"/>
      <c r="C5" s="185"/>
      <c r="D5" s="185"/>
      <c r="E5" s="185"/>
      <c r="F5" s="185"/>
    </row>
  </sheetData>
  <sheetProtection algorithmName="SHA-512" hashValue="VdNjgVy0emHXg3bwWrtyCZjhWECYZAraPwzLAqOSGlKHDZjPQtWK4v8G7btcQrWqIWOSAzuPUEaGsJYO0aWeGQ==" saltValue="+LBGu0hIWgsF0xXCFSmqtA==" spinCount="100000" sheet="1" objects="1" scenarios="1"/>
  <mergeCells count="2">
    <mergeCell ref="A1:F2"/>
    <mergeCell ref="A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CARICAMENTO DATI</vt:lpstr>
      <vt:lpstr>COMPUTO METRICO</vt:lpstr>
      <vt:lpstr>Calcolo Valutazione d'Incidenza</vt:lpstr>
      <vt:lpstr>Calcolo Rilievi, Analisi, Studi</vt:lpstr>
      <vt:lpstr>Calcolo volo LIDAR</vt:lpstr>
      <vt:lpstr>'COMPUTO METRICO'!Area_stampa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rc018464</dc:creator>
  <cp:lastModifiedBy>ALBERTO MATTIA</cp:lastModifiedBy>
  <cp:lastPrinted>2025-05-20T12:06:36Z</cp:lastPrinted>
  <dcterms:created xsi:type="dcterms:W3CDTF">2016-06-13T08:37:17Z</dcterms:created>
  <dcterms:modified xsi:type="dcterms:W3CDTF">2025-10-14T07:57:10Z</dcterms:modified>
</cp:coreProperties>
</file>